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25" yWindow="300" windowWidth="10005" windowHeight="6975" activeTab="5"/>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calcPr fullCalcOnLoad="1"/>
</workbook>
</file>

<file path=xl/sharedStrings.xml><?xml version="1.0" encoding="utf-8"?>
<sst xmlns="http://schemas.openxmlformats.org/spreadsheetml/2006/main" count="973" uniqueCount="300">
  <si>
    <t>项    目</t>
  </si>
  <si>
    <t>上级补助收入</t>
  </si>
  <si>
    <t>三、上缴上级支出</t>
  </si>
  <si>
    <t>政府性基金预算财政拨款</t>
  </si>
  <si>
    <t>　　其中：交纳所得税</t>
  </si>
  <si>
    <t xml:space="preserve">    基本建设支出</t>
  </si>
  <si>
    <t>支出</t>
  </si>
  <si>
    <t>七、文化体育与传媒支出</t>
  </si>
  <si>
    <t>二、外交支出</t>
  </si>
  <si>
    <t>八、社会保障和就业支出</t>
  </si>
  <si>
    <t>项目支出</t>
  </si>
  <si>
    <t>五、对附属单位补助支出</t>
  </si>
  <si>
    <t>　　　　　提取职工福利基金</t>
  </si>
  <si>
    <t>支出经济分类</t>
  </si>
  <si>
    <t>十五、商业服务业等支出</t>
  </si>
  <si>
    <t>十八、国土海洋气象等支出</t>
  </si>
  <si>
    <t>对附属单位补助支出</t>
  </si>
  <si>
    <t>类</t>
  </si>
  <si>
    <t>　　其中：政府性基金预算财政拨款</t>
  </si>
  <si>
    <t xml:space="preserve">      转入事业基金</t>
  </si>
  <si>
    <t>项目(按支出性质和经济分类)</t>
  </si>
  <si>
    <t xml:space="preserve">    年末结转和结余</t>
  </si>
  <si>
    <t>四、经营支出</t>
  </si>
  <si>
    <t xml:space="preserve">    商品和服务支出</t>
  </si>
  <si>
    <t>五、教育支出</t>
  </si>
  <si>
    <t>六、其他收入</t>
  </si>
  <si>
    <t>　　年末结余</t>
  </si>
  <si>
    <t xml:space="preserve">      项目支出结转和结余</t>
  </si>
  <si>
    <t>十七、援助其他地区支出</t>
  </si>
  <si>
    <t>十九、住房保障支出</t>
  </si>
  <si>
    <t>三、事业收入</t>
  </si>
  <si>
    <t>二、上级补助收入</t>
  </si>
  <si>
    <t>一、一般公共服务支出</t>
  </si>
  <si>
    <t>经营支出</t>
  </si>
  <si>
    <t>二十一、其他支出</t>
  </si>
  <si>
    <t>合计</t>
  </si>
  <si>
    <t>小计</t>
  </si>
  <si>
    <t>总计</t>
  </si>
  <si>
    <t xml:space="preserve">    债务利息支出</t>
  </si>
  <si>
    <t>支出功能分类科目编码</t>
  </si>
  <si>
    <t>本年支出合计</t>
  </si>
  <si>
    <t xml:space="preserve">    行政事业类项目</t>
  </si>
  <si>
    <t xml:space="preserve">    项目支出结转和结余</t>
  </si>
  <si>
    <t>决算数</t>
  </si>
  <si>
    <t xml:space="preserve">    用事业基金弥补收支差额</t>
  </si>
  <si>
    <t>支     出</t>
  </si>
  <si>
    <t xml:space="preserve">    日常公用经费</t>
  </si>
  <si>
    <t>十三、交通运输支出</t>
  </si>
  <si>
    <t>二、项目支出</t>
  </si>
  <si>
    <t>收     入</t>
  </si>
  <si>
    <t xml:space="preserve">    对个人和家庭的补助</t>
  </si>
  <si>
    <t>项目（按功能分类）</t>
  </si>
  <si>
    <t xml:space="preserve">    基本支出结转</t>
  </si>
  <si>
    <t xml:space="preserve">    年初结转和结余</t>
  </si>
  <si>
    <t>十一、城乡社区支出</t>
  </si>
  <si>
    <t xml:space="preserve">      其他</t>
  </si>
  <si>
    <t xml:space="preserve">    结余分配</t>
  </si>
  <si>
    <t xml:space="preserve">      基本支出结转</t>
  </si>
  <si>
    <t>十六、金融支出</t>
  </si>
  <si>
    <t>五、附属单位上缴收入</t>
  </si>
  <si>
    <t>经营收入</t>
  </si>
  <si>
    <t>　　　　　转入事业基金</t>
  </si>
  <si>
    <t>十、节能环保支出</t>
  </si>
  <si>
    <t xml:space="preserve">    基本建设类项目</t>
  </si>
  <si>
    <t>财政拨款收入</t>
  </si>
  <si>
    <t>年初财政拨款结转和结余</t>
  </si>
  <si>
    <t xml:space="preserve">      提取职工福利基金</t>
  </si>
  <si>
    <t>二、政府性基金预算财政拨款</t>
  </si>
  <si>
    <t>支出总计</t>
  </si>
  <si>
    <t>款</t>
  </si>
  <si>
    <t>其他收入</t>
  </si>
  <si>
    <t xml:space="preserve">    对企事业单位的补贴</t>
  </si>
  <si>
    <t>上缴上级支出</t>
  </si>
  <si>
    <t>一、一般公共预算财政拨款</t>
  </si>
  <si>
    <t>六、科学技术支出</t>
  </si>
  <si>
    <t>　　　　　其他</t>
  </si>
  <si>
    <t>附属单位上缴收入</t>
  </si>
  <si>
    <t>一、基本支出</t>
  </si>
  <si>
    <t>项</t>
  </si>
  <si>
    <t>基本支出</t>
  </si>
  <si>
    <t xml:space="preserve">      交纳所得税</t>
  </si>
  <si>
    <t>十四、资源勘探信息等支出</t>
  </si>
  <si>
    <t xml:space="preserve">      经营结余</t>
  </si>
  <si>
    <t xml:space="preserve">    人员经费</t>
  </si>
  <si>
    <t>项目(按功能分类)</t>
  </si>
  <si>
    <t>收入</t>
  </si>
  <si>
    <t>项目</t>
  </si>
  <si>
    <t xml:space="preserve">    工资福利支出</t>
  </si>
  <si>
    <t>事业收入</t>
  </si>
  <si>
    <t xml:space="preserve">    其他支出</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</si>
  <si>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</si>
  <si>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</si>
  <si>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</si>
  <si>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</si>
  <si>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</si>
  <si>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</si>
  <si>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</si>
  <si>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</si>
  <si>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</si>
  <si>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</si>
  <si>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基本支出和项目支出合计</t>
  </si>
  <si>
    <t>本年收入合计</t>
  </si>
  <si>
    <t xml:space="preserve">    其他资本性支出</t>
  </si>
  <si>
    <t>十二、农林水支出</t>
  </si>
  <si>
    <t>年末财政拨款结转和结余</t>
  </si>
  <si>
    <t/>
  </si>
  <si>
    <t>金额单位：万元</t>
  </si>
  <si>
    <t>年初结转和结余</t>
  </si>
  <si>
    <t>本年收入</t>
  </si>
  <si>
    <t>本年支出</t>
  </si>
  <si>
    <t>年末结转和结余</t>
  </si>
  <si>
    <t>政府性基金预算财政拨款收入支出决算表</t>
  </si>
  <si>
    <t>注：本表反映部门本年度的总收支和年末结转结余情况。</t>
  </si>
  <si>
    <t>注：本表反映部门本年度一般公共预算财政拨款和政府性基金预算财政拨款的总收支和年末结转结余情况。</t>
  </si>
  <si>
    <t>注：本表反映部门本年度政府基金预算财政拨款收入支出及结转和结余情况。</t>
  </si>
  <si>
    <t>财政拨款收入支出决算总表</t>
  </si>
  <si>
    <t>附件1</t>
  </si>
  <si>
    <t>附件4</t>
  </si>
  <si>
    <t>附件7</t>
  </si>
  <si>
    <t>附件8</t>
  </si>
  <si>
    <t>收入支出决算总表</t>
  </si>
  <si>
    <t>一般公共预算财政拨款“三公”经费支出决算表</t>
  </si>
  <si>
    <t>金额单位：万元</t>
  </si>
  <si>
    <r>
      <t>2</t>
    </r>
    <r>
      <rPr>
        <sz val="10"/>
        <color indexed="8"/>
        <rFont val="Arial"/>
        <family val="2"/>
      </rPr>
      <t>016年度预算数</t>
    </r>
  </si>
  <si>
    <r>
      <t>2</t>
    </r>
    <r>
      <rPr>
        <sz val="10"/>
        <color indexed="8"/>
        <rFont val="Arial"/>
        <family val="2"/>
      </rPr>
      <t>016年度决算数</t>
    </r>
  </si>
  <si>
    <t>合计</t>
  </si>
  <si>
    <r>
      <rPr>
        <sz val="11"/>
        <rFont val="仿宋_GB2312"/>
        <family val="3"/>
      </rPr>
      <t>因公出国（境）费</t>
    </r>
  </si>
  <si>
    <t>公务用车购置及运行维护费</t>
  </si>
  <si>
    <t>公务接待费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</si>
  <si>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</si>
  <si>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</si>
  <si>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</si>
  <si>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</si>
  <si>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r>
      <t>201</t>
    </r>
    <r>
      <rPr>
        <sz val="12"/>
        <color indexed="8"/>
        <rFont val="宋体"/>
        <family val="0"/>
      </rPr>
      <t>6</t>
    </r>
    <r>
      <rPr>
        <sz val="12"/>
        <color indexed="8"/>
        <rFont val="宋体"/>
        <family val="0"/>
      </rPr>
      <t>年度</t>
    </r>
  </si>
  <si>
    <t>公共安全支出</t>
  </si>
  <si>
    <t>公安</t>
  </si>
  <si>
    <t>教育支出</t>
  </si>
  <si>
    <t>普通教育</t>
  </si>
  <si>
    <t>进修及培训</t>
  </si>
  <si>
    <t>教育费附加安排的支出</t>
  </si>
  <si>
    <t>文化体育与传媒支出</t>
  </si>
  <si>
    <t>体育</t>
  </si>
  <si>
    <t>医疗卫生与计划生育支出</t>
  </si>
  <si>
    <t>基层医疗卫生机构</t>
  </si>
  <si>
    <t>公共卫生</t>
  </si>
  <si>
    <t>医疗保障</t>
  </si>
  <si>
    <t>其他医疗卫生与计划生育支出</t>
  </si>
  <si>
    <t>212</t>
  </si>
  <si>
    <t>21201</t>
  </si>
  <si>
    <t>2120101</t>
  </si>
  <si>
    <t>2120102</t>
  </si>
  <si>
    <t>2120199</t>
  </si>
  <si>
    <t>21203</t>
  </si>
  <si>
    <t>2120399</t>
  </si>
  <si>
    <t>21205</t>
  </si>
  <si>
    <t>2120501</t>
  </si>
  <si>
    <t>21210</t>
  </si>
  <si>
    <t>2121002</t>
  </si>
  <si>
    <t>221</t>
  </si>
  <si>
    <t>22102</t>
  </si>
  <si>
    <t>2210201</t>
  </si>
  <si>
    <t>城乡社区支出</t>
  </si>
  <si>
    <t>城乡社区管理事务</t>
  </si>
  <si>
    <t xml:space="preserve">  行政运行</t>
  </si>
  <si>
    <t xml:space="preserve">  一般行政管理事务</t>
  </si>
  <si>
    <t xml:space="preserve">  其他城乡社区管理事务支出</t>
  </si>
  <si>
    <t>城乡社区公共设施</t>
  </si>
  <si>
    <t xml:space="preserve">  其他城乡社区公共设施支出</t>
  </si>
  <si>
    <t>城乡社区环境卫生</t>
  </si>
  <si>
    <t xml:space="preserve">  城乡社区环境卫生</t>
  </si>
  <si>
    <t>国有土地收益基金及对应专项债务收入安排的支出</t>
  </si>
  <si>
    <t xml:space="preserve">  土地开发支出</t>
  </si>
  <si>
    <t>住房保障支出</t>
  </si>
  <si>
    <t>住房改革支出</t>
  </si>
  <si>
    <t xml:space="preserve">  住房公积金</t>
  </si>
  <si>
    <t>204</t>
  </si>
  <si>
    <t>20402</t>
  </si>
  <si>
    <t>2040204</t>
  </si>
  <si>
    <t xml:space="preserve">  治安管理</t>
  </si>
  <si>
    <t>205</t>
  </si>
  <si>
    <t>20502</t>
  </si>
  <si>
    <t>2050201</t>
  </si>
  <si>
    <t xml:space="preserve">  学前教育</t>
  </si>
  <si>
    <t>2050202</t>
  </si>
  <si>
    <t xml:space="preserve">  小学教育</t>
  </si>
  <si>
    <t>2050203</t>
  </si>
  <si>
    <t xml:space="preserve">  初中教育</t>
  </si>
  <si>
    <t>20508</t>
  </si>
  <si>
    <t>2050801</t>
  </si>
  <si>
    <t xml:space="preserve">  教师进修</t>
  </si>
  <si>
    <t>20509</t>
  </si>
  <si>
    <t>2050999</t>
  </si>
  <si>
    <t xml:space="preserve">  其他教育费附加安排的支出</t>
  </si>
  <si>
    <t>207</t>
  </si>
  <si>
    <t>20701</t>
  </si>
  <si>
    <t>文化</t>
  </si>
  <si>
    <t>2070106</t>
  </si>
  <si>
    <t xml:space="preserve">  艺术表演场所</t>
  </si>
  <si>
    <t>2070199</t>
  </si>
  <si>
    <t xml:space="preserve">  其他文化支出</t>
  </si>
  <si>
    <t>20703</t>
  </si>
  <si>
    <t>2070307</t>
  </si>
  <si>
    <t xml:space="preserve">  体育场馆</t>
  </si>
  <si>
    <t>210</t>
  </si>
  <si>
    <t>21003</t>
  </si>
  <si>
    <t>2100302</t>
  </si>
  <si>
    <t xml:space="preserve">  乡镇卫生院</t>
  </si>
  <si>
    <t>2100399</t>
  </si>
  <si>
    <t xml:space="preserve">  其他基层医疗卫生机构支出</t>
  </si>
  <si>
    <t>21004</t>
  </si>
  <si>
    <t>2100499</t>
  </si>
  <si>
    <t xml:space="preserve">  其他公共卫生支出</t>
  </si>
  <si>
    <t>21005</t>
  </si>
  <si>
    <t>2100501</t>
  </si>
  <si>
    <t xml:space="preserve">  行政单位医疗</t>
  </si>
  <si>
    <t>2100503</t>
  </si>
  <si>
    <t xml:space="preserve">  公务员医疗补助</t>
  </si>
  <si>
    <t>21099</t>
  </si>
  <si>
    <t>2109901</t>
  </si>
  <si>
    <t xml:space="preserve">  其他医疗卫生与计划生育支出</t>
  </si>
  <si>
    <t>-</t>
  </si>
  <si>
    <t>编制单位：长沙市望城区工务局</t>
  </si>
  <si>
    <t>长沙市望城区工务局</t>
  </si>
  <si>
    <t>编制单位：长沙市望城区工务局</t>
  </si>
  <si>
    <t>编制单位：长沙市望城区工务局</t>
  </si>
  <si>
    <t>部门名称：长沙市望城区工务局</t>
  </si>
  <si>
    <t>附件2</t>
  </si>
  <si>
    <t>收入决算表</t>
  </si>
  <si>
    <t>2016年度</t>
  </si>
  <si>
    <t>金额单位：万元</t>
  </si>
  <si>
    <t>编制单位：</t>
  </si>
  <si>
    <t>公共安全支出</t>
  </si>
  <si>
    <t>公安</t>
  </si>
  <si>
    <t>治安管理</t>
  </si>
  <si>
    <t>教育支出</t>
  </si>
  <si>
    <t>普通教育</t>
  </si>
  <si>
    <t>学前教育</t>
  </si>
  <si>
    <t>小学教育</t>
  </si>
  <si>
    <t>初中教育</t>
  </si>
  <si>
    <t>进修及培训</t>
  </si>
  <si>
    <t>教师进修</t>
  </si>
  <si>
    <t>教育费附加安排的支出</t>
  </si>
  <si>
    <t>其他教育费附加安排的支出</t>
  </si>
  <si>
    <t>文化体育与传媒支出</t>
  </si>
  <si>
    <t xml:space="preserve">文化 </t>
  </si>
  <si>
    <t>艺术表演场所</t>
  </si>
  <si>
    <t>其他文化支出</t>
  </si>
  <si>
    <t>体育</t>
  </si>
  <si>
    <t>体育场馆</t>
  </si>
  <si>
    <t>基层医疗卫生机构</t>
  </si>
  <si>
    <t>乡镇卫生院</t>
  </si>
  <si>
    <t>其他基层医疗卫生机构支出</t>
  </si>
  <si>
    <t>公共卫生</t>
  </si>
  <si>
    <t>其他公共卫生支出</t>
  </si>
  <si>
    <t>医疗保障</t>
  </si>
  <si>
    <t>行政单位医疗</t>
  </si>
  <si>
    <t>公务员医疗补助</t>
  </si>
  <si>
    <t>其他医疗卫生与计划生育支出</t>
  </si>
  <si>
    <t>注：本表反映部门本年度取得的各项收入情况。</t>
  </si>
  <si>
    <t>附件3</t>
  </si>
  <si>
    <t>支出决算表</t>
  </si>
  <si>
    <t>注：本表反映部门本年度各项支出情况。</t>
  </si>
  <si>
    <t>附件5</t>
  </si>
  <si>
    <t>一般公共预算财政拨款支出决算表</t>
  </si>
  <si>
    <t>本年支出</t>
  </si>
  <si>
    <t>本年支出合计</t>
  </si>
  <si>
    <t>注：本表反映部门本年度一般公共预算财政拨款实际支出情况。</t>
  </si>
  <si>
    <t>医疗卫生与计划生育支出</t>
  </si>
  <si>
    <t>附件6</t>
  </si>
  <si>
    <t>一般公共预算财政拨款基本支出决算表</t>
  </si>
  <si>
    <t>2016年度</t>
  </si>
  <si>
    <t>金额单位：万元</t>
  </si>
  <si>
    <t>编制单位：长沙市望城区工务局</t>
  </si>
  <si>
    <t>人员经费</t>
  </si>
  <si>
    <t>公用经费</t>
  </si>
  <si>
    <t>经济分类科目编码</t>
  </si>
  <si>
    <t>工资福利支出</t>
  </si>
  <si>
    <t>基本工资</t>
  </si>
  <si>
    <t>津贴补贴</t>
  </si>
  <si>
    <t>奖金</t>
  </si>
  <si>
    <t>伙食补助费</t>
  </si>
  <si>
    <t>机关事业单位基本养老保险缴费</t>
  </si>
  <si>
    <t>其他工资福利支出</t>
  </si>
  <si>
    <t>商品和服务支出</t>
  </si>
  <si>
    <t>办公费</t>
  </si>
  <si>
    <t>印刷费</t>
  </si>
  <si>
    <t>邮电费</t>
  </si>
  <si>
    <t>会议费</t>
  </si>
  <si>
    <t>培训费</t>
  </si>
  <si>
    <t>公务接待费</t>
  </si>
  <si>
    <t>劳务费</t>
  </si>
  <si>
    <t>工会经费</t>
  </si>
  <si>
    <t>公务用车运行维护费</t>
  </si>
  <si>
    <t>其他商品和服务支出</t>
  </si>
  <si>
    <t>对个人和家庭的补助</t>
  </si>
  <si>
    <t>奖励金</t>
  </si>
  <si>
    <t>住房公积金</t>
  </si>
  <si>
    <t>其他资本性支出</t>
  </si>
  <si>
    <t>办公设备购置</t>
  </si>
  <si>
    <t>注：本表反映部门本年度一般公共预算财政拨款基本支出明细情况。</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</si>
</sst>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_ "/>
    <numFmt numFmtId="192" formatCode="0.00_ "/>
    <numFmt numFmtId="193" formatCode="#,##0.000000_ "/>
    <numFmt numFmtId="194" formatCode="0.00_);[Red]\(0.00\)"/>
  </numFmts>
  <fonts count="57">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1"/>
      <color indexed="8"/>
      <name val="Arial"/>
      <family val="2"/>
    </font>
    <font>
      <sz val="22"/>
      <color indexed="8"/>
      <name val="宋体"/>
      <family val="0"/>
    </font>
    <font>
      <sz val="9"/>
      <color indexed="8"/>
      <name val="宋体"/>
      <family val="0"/>
    </font>
    <font>
      <b/>
      <sz val="9"/>
      <color indexed="8"/>
      <name val="宋体"/>
      <family val="0"/>
    </font>
    <font>
      <sz val="12"/>
      <name val="宋体"/>
      <family val="0"/>
    </font>
    <font>
      <sz val="20"/>
      <name val="宋体"/>
      <family val="0"/>
    </font>
    <font>
      <sz val="10"/>
      <name val="Times New Roman"/>
      <family val="1"/>
    </font>
    <font>
      <b/>
      <sz val="18"/>
      <name val="仿宋_GB2312"/>
      <family val="3"/>
    </font>
    <font>
      <sz val="10"/>
      <name val="仿宋_GB2312"/>
      <family val="3"/>
    </font>
    <font>
      <sz val="10"/>
      <name val="宋体"/>
      <family val="0"/>
    </font>
    <font>
      <sz val="12"/>
      <name val="仿宋_GB2312"/>
      <family val="3"/>
    </font>
    <font>
      <sz val="11"/>
      <name val="仿宋_GB2312"/>
      <family val="3"/>
    </font>
    <font>
      <sz val="12"/>
      <name val="仿宋"/>
      <family val="3"/>
    </font>
    <font>
      <sz val="9"/>
      <name val="Times New Roman"/>
      <family val="1"/>
    </font>
    <font>
      <sz val="10"/>
      <name val="Arial"/>
      <family val="2"/>
    </font>
    <font>
      <sz val="11"/>
      <name val="Arial"/>
      <family val="2"/>
    </font>
    <font>
      <sz val="22"/>
      <name val="宋体"/>
      <family val="0"/>
    </font>
    <font>
      <b/>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medium"/>
    </border>
    <border>
      <left style="thin"/>
      <right style="medium">
        <color indexed="8"/>
      </right>
      <top style="thin">
        <color indexed="8"/>
      </top>
      <bottom style="medium"/>
    </border>
    <border>
      <left style="medium">
        <color indexed="8"/>
      </left>
      <right style="thin"/>
      <top style="thin">
        <color indexed="8"/>
      </top>
      <bottom style="medium"/>
    </border>
    <border>
      <left style="thin">
        <color indexed="8"/>
      </left>
      <right style="thin">
        <color indexed="8"/>
      </right>
      <top style="thin">
        <color indexed="8"/>
      </top>
      <bottom>
        <color indexed="63"/>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8"/>
      </left>
      <right style="thin">
        <color indexed="8"/>
      </right>
      <top>
        <color indexed="63"/>
      </top>
      <bottom style="thin">
        <color indexed="8"/>
      </bottom>
    </border>
    <border>
      <left>
        <color indexed="63"/>
      </left>
      <right>
        <color indexed="63"/>
      </right>
      <top style="medium">
        <color indexed="8"/>
      </top>
      <bottom>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lignment/>
      <protection/>
    </xf>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0" fillId="0" borderId="0">
      <alignment vertical="center"/>
      <protection/>
    </xf>
    <xf numFmtId="0" fontId="5" fillId="0" borderId="0">
      <alignment/>
      <protection/>
    </xf>
    <xf numFmtId="0" fontId="5" fillId="0" borderId="0">
      <alignment/>
      <protection/>
    </xf>
    <xf numFmtId="0" fontId="10" fillId="0" borderId="0">
      <alignment vertical="center"/>
      <protection/>
    </xf>
    <xf numFmtId="0" fontId="47" fillId="21" borderId="0" applyNumberFormat="0" applyBorder="0" applyAlignment="0" applyProtection="0"/>
    <xf numFmtId="0" fontId="48" fillId="0" borderId="4" applyNumberFormat="0" applyFill="0" applyAlignment="0" applyProtection="0"/>
    <xf numFmtId="186" fontId="0" fillId="0" borderId="0">
      <alignment/>
      <protection/>
    </xf>
    <xf numFmtId="45" fontId="0" fillId="0" borderId="0">
      <alignment/>
      <protection/>
    </xf>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84" fontId="0" fillId="0" borderId="0">
      <alignment/>
      <protection/>
    </xf>
    <xf numFmtId="185" fontId="0" fillId="0" borderId="0">
      <alignment/>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232">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0" fillId="0" borderId="0" xfId="0" applyFill="1" applyAlignment="1">
      <alignment/>
    </xf>
    <xf numFmtId="0" fontId="6" fillId="0" borderId="0" xfId="0" applyFont="1" applyFill="1" applyAlignment="1">
      <alignment horizontal="left" vertical="center"/>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horizontal="right"/>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Fill="1" applyAlignment="1">
      <alignment/>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left" vertical="center"/>
    </xf>
    <xf numFmtId="4" fontId="8" fillId="0" borderId="11" xfId="0" applyNumberFormat="1" applyFont="1" applyFill="1" applyBorder="1" applyAlignment="1">
      <alignment horizontal="right" vertical="center" shrinkToFit="1"/>
    </xf>
    <xf numFmtId="0" fontId="8" fillId="0" borderId="11" xfId="0" applyFont="1" applyFill="1" applyBorder="1" applyAlignment="1">
      <alignment horizontal="left" vertical="center" shrinkToFit="1"/>
    </xf>
    <xf numFmtId="0" fontId="8" fillId="0" borderId="11" xfId="0" applyFont="1" applyFill="1" applyBorder="1" applyAlignment="1">
      <alignment horizontal="left" vertical="center"/>
    </xf>
    <xf numFmtId="4" fontId="8" fillId="0" borderId="12" xfId="0" applyNumberFormat="1" applyFont="1" applyFill="1" applyBorder="1" applyAlignment="1">
      <alignment horizontal="right" vertical="center" shrinkToFit="1"/>
    </xf>
    <xf numFmtId="0" fontId="8" fillId="0" borderId="11" xfId="0"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2" fillId="0" borderId="11" xfId="0"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4" xfId="0"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11" xfId="0" applyFont="1" applyFill="1" applyBorder="1" applyAlignment="1">
      <alignment horizontal="center" vertical="center" wrapText="1" shrinkToFit="1"/>
    </xf>
    <xf numFmtId="4" fontId="2" fillId="0" borderId="11" xfId="0" applyNumberFormat="1" applyFont="1" applyFill="1" applyBorder="1" applyAlignment="1">
      <alignment horizontal="right" vertical="center" shrinkToFit="1"/>
    </xf>
    <xf numFmtId="0" fontId="2" fillId="0" borderId="15" xfId="0" applyFont="1" applyFill="1" applyBorder="1" applyAlignment="1">
      <alignment vertical="center" wrapText="1" shrinkToFit="1"/>
    </xf>
    <xf numFmtId="0" fontId="2" fillId="0" borderId="11" xfId="0" applyFont="1" applyFill="1" applyBorder="1" applyAlignment="1">
      <alignment horizontal="right" vertical="center" shrinkToFit="1"/>
    </xf>
    <xf numFmtId="0" fontId="2" fillId="0" borderId="11"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Border="1" applyAlignment="1">
      <alignment horizontal="left" vertical="center"/>
    </xf>
    <xf numFmtId="0" fontId="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 fontId="8" fillId="0" borderId="16" xfId="0" applyNumberFormat="1" applyFont="1" applyFill="1" applyBorder="1" applyAlignment="1">
      <alignment horizontal="right" vertical="center" shrinkToFit="1"/>
    </xf>
    <xf numFmtId="4" fontId="8" fillId="0" borderId="17" xfId="0" applyNumberFormat="1" applyFont="1" applyFill="1" applyBorder="1" applyAlignment="1">
      <alignment horizontal="right" vertical="center" shrinkToFit="1"/>
    </xf>
    <xf numFmtId="0" fontId="8" fillId="0" borderId="16" xfId="0" applyFont="1" applyFill="1" applyBorder="1" applyAlignment="1">
      <alignment horizontal="left" vertical="center"/>
    </xf>
    <xf numFmtId="0" fontId="8" fillId="0" borderId="10" xfId="0" applyFont="1" applyFill="1" applyBorder="1" applyAlignment="1">
      <alignment horizontal="left" vertical="center"/>
    </xf>
    <xf numFmtId="4" fontId="8" fillId="0" borderId="10" xfId="0" applyNumberFormat="1" applyFont="1" applyFill="1" applyBorder="1" applyAlignment="1">
      <alignment horizontal="right" vertical="center" shrinkToFit="1"/>
    </xf>
    <xf numFmtId="0" fontId="8" fillId="0" borderId="10" xfId="0" applyFont="1" applyFill="1" applyBorder="1" applyAlignment="1">
      <alignment horizontal="right" vertical="center" shrinkToFit="1"/>
    </xf>
    <xf numFmtId="0" fontId="9" fillId="0" borderId="18" xfId="0" applyFont="1" applyFill="1" applyBorder="1" applyAlignment="1">
      <alignment horizontal="center" vertical="center"/>
    </xf>
    <xf numFmtId="4" fontId="8" fillId="0" borderId="18" xfId="0" applyNumberFormat="1" applyFont="1" applyFill="1" applyBorder="1" applyAlignment="1">
      <alignment horizontal="right" vertical="center" shrinkToFit="1"/>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horizontal="left" vertical="center"/>
    </xf>
    <xf numFmtId="0" fontId="10" fillId="0" borderId="0" xfId="43" applyAlignment="1">
      <alignment vertical="center" wrapText="1"/>
      <protection/>
    </xf>
    <xf numFmtId="0" fontId="12" fillId="0" borderId="0" xfId="42" applyFont="1" applyAlignment="1">
      <alignment horizontal="center" vertical="center" wrapText="1"/>
      <protection/>
    </xf>
    <xf numFmtId="0" fontId="13" fillId="0" borderId="0" xfId="42" applyNumberFormat="1" applyFont="1" applyFill="1" applyAlignment="1" applyProtection="1">
      <alignment horizontal="center" vertical="center"/>
      <protection/>
    </xf>
    <xf numFmtId="0" fontId="14" fillId="0" borderId="0" xfId="42" applyFont="1" applyAlignment="1">
      <alignment horizontal="left" vertical="center" wrapText="1"/>
      <protection/>
    </xf>
    <xf numFmtId="0" fontId="5" fillId="0" borderId="0" xfId="41">
      <alignment/>
      <protection/>
    </xf>
    <xf numFmtId="0" fontId="5" fillId="0" borderId="10" xfId="41" applyFont="1" applyBorder="1" applyAlignment="1">
      <alignment horizontal="center" vertical="center" wrapText="1"/>
      <protection/>
    </xf>
    <xf numFmtId="0" fontId="5" fillId="0" borderId="10" xfId="41" applyBorder="1" applyAlignment="1">
      <alignment horizontal="center" vertical="center" wrapText="1"/>
      <protection/>
    </xf>
    <xf numFmtId="0" fontId="17" fillId="33" borderId="10" xfId="41" applyFont="1" applyFill="1" applyBorder="1" applyAlignment="1">
      <alignment horizontal="center" vertical="center" wrapText="1"/>
      <protection/>
    </xf>
    <xf numFmtId="0" fontId="18" fillId="33" borderId="10" xfId="41" applyFont="1" applyFill="1" applyBorder="1" applyAlignment="1">
      <alignment horizontal="center" vertical="center" wrapText="1"/>
      <protection/>
    </xf>
    <xf numFmtId="0" fontId="14" fillId="0" borderId="0" xfId="42" applyFont="1" applyBorder="1" applyAlignment="1">
      <alignment horizontal="left"/>
      <protection/>
    </xf>
    <xf numFmtId="0" fontId="19" fillId="0" borderId="0" xfId="42" applyFont="1" applyBorder="1">
      <alignment/>
      <protection/>
    </xf>
    <xf numFmtId="0" fontId="1" fillId="0" borderId="0" xfId="0" applyFont="1" applyFill="1" applyAlignment="1">
      <alignment/>
    </xf>
    <xf numFmtId="0" fontId="2" fillId="0" borderId="11" xfId="0" applyFont="1" applyBorder="1" applyAlignment="1">
      <alignment horizontal="left" vertical="center" shrinkToFit="1"/>
    </xf>
    <xf numFmtId="0" fontId="8" fillId="0" borderId="11" xfId="0" applyFont="1" applyFill="1" applyBorder="1" applyAlignment="1">
      <alignment horizontal="center" vertical="center" shrinkToFit="1"/>
    </xf>
    <xf numFmtId="192" fontId="0" fillId="0" borderId="0" xfId="0" applyNumberFormat="1" applyAlignment="1">
      <alignment/>
    </xf>
    <xf numFmtId="192" fontId="17" fillId="33" borderId="10" xfId="41" applyNumberFormat="1" applyFont="1" applyFill="1" applyBorder="1" applyAlignment="1">
      <alignment horizontal="center" vertical="center" wrapText="1"/>
      <protection/>
    </xf>
    <xf numFmtId="192" fontId="18" fillId="33" borderId="10" xfId="41" applyNumberFormat="1" applyFont="1" applyFill="1" applyBorder="1" applyAlignment="1">
      <alignment horizontal="center" vertical="center" wrapText="1"/>
      <protection/>
    </xf>
    <xf numFmtId="192" fontId="5" fillId="0" borderId="10" xfId="41" applyNumberFormat="1" applyBorder="1" applyAlignment="1">
      <alignment horizontal="center" vertical="center" wrapText="1"/>
      <protection/>
    </xf>
    <xf numFmtId="194" fontId="0" fillId="0" borderId="0" xfId="0" applyNumberFormat="1" applyFill="1" applyAlignment="1">
      <alignment/>
    </xf>
    <xf numFmtId="194" fontId="6" fillId="0" borderId="0" xfId="0" applyNumberFormat="1" applyFont="1" applyFill="1" applyAlignment="1">
      <alignment horizontal="left" vertical="center"/>
    </xf>
    <xf numFmtId="194" fontId="1" fillId="0" borderId="0" xfId="0" applyNumberFormat="1" applyFont="1" applyFill="1" applyAlignment="1">
      <alignment horizontal="right"/>
    </xf>
    <xf numFmtId="194" fontId="0" fillId="0" borderId="0" xfId="0" applyNumberFormat="1" applyAlignment="1">
      <alignment/>
    </xf>
    <xf numFmtId="194" fontId="2" fillId="0" borderId="10" xfId="0" applyNumberFormat="1" applyFont="1" applyFill="1" applyBorder="1" applyAlignment="1">
      <alignment horizontal="right" vertical="center" shrinkToFit="1"/>
    </xf>
    <xf numFmtId="0" fontId="1" fillId="0" borderId="0" xfId="0" applyFont="1" applyAlignment="1">
      <alignment/>
    </xf>
    <xf numFmtId="0" fontId="20" fillId="0" borderId="0" xfId="0" applyFont="1" applyFill="1" applyAlignment="1">
      <alignment/>
    </xf>
    <xf numFmtId="0" fontId="20" fillId="0" borderId="0" xfId="0" applyFont="1" applyAlignment="1">
      <alignment/>
    </xf>
    <xf numFmtId="0" fontId="10" fillId="0" borderId="0" xfId="0" applyFont="1" applyFill="1" applyAlignment="1">
      <alignment horizontal="left" vertical="center"/>
    </xf>
    <xf numFmtId="0" fontId="21" fillId="0" borderId="0" xfId="0" applyFont="1" applyFill="1" applyAlignment="1">
      <alignment horizontal="left" vertical="center"/>
    </xf>
    <xf numFmtId="0" fontId="15" fillId="0" borderId="0" xfId="0" applyFont="1" applyFill="1" applyAlignment="1">
      <alignment/>
    </xf>
    <xf numFmtId="0" fontId="10" fillId="0" borderId="0" xfId="0" applyFont="1" applyFill="1" applyAlignment="1">
      <alignment/>
    </xf>
    <xf numFmtId="0" fontId="10" fillId="0" borderId="0" xfId="0" applyFont="1" applyFill="1" applyAlignment="1">
      <alignment horizontal="right"/>
    </xf>
    <xf numFmtId="0" fontId="10" fillId="0" borderId="0" xfId="0" applyFont="1" applyAlignment="1">
      <alignment/>
    </xf>
    <xf numFmtId="0" fontId="15" fillId="0" borderId="0" xfId="0" applyFont="1" applyAlignment="1">
      <alignment/>
    </xf>
    <xf numFmtId="0" fontId="10" fillId="0" borderId="0" xfId="0" applyFont="1" applyAlignment="1">
      <alignment horizontal="center"/>
    </xf>
    <xf numFmtId="0" fontId="10" fillId="0" borderId="0" xfId="0" applyFont="1" applyAlignment="1">
      <alignment horizontal="right"/>
    </xf>
    <xf numFmtId="0" fontId="15" fillId="0" borderId="11" xfId="0" applyFont="1" applyFill="1" applyBorder="1" applyAlignment="1">
      <alignment horizontal="center" vertical="center" shrinkToFit="1"/>
    </xf>
    <xf numFmtId="0" fontId="15" fillId="0" borderId="15" xfId="0" applyFont="1" applyFill="1" applyBorder="1" applyAlignment="1">
      <alignment vertical="center" shrinkToFit="1"/>
    </xf>
    <xf numFmtId="0" fontId="15" fillId="0" borderId="21" xfId="0" applyFont="1" applyFill="1" applyBorder="1" applyAlignment="1">
      <alignment vertical="center" shrinkToFit="1"/>
    </xf>
    <xf numFmtId="4" fontId="15" fillId="0" borderId="11" xfId="0" applyNumberFormat="1" applyFont="1" applyFill="1" applyBorder="1" applyAlignment="1">
      <alignment horizontal="right" vertical="center" shrinkToFit="1"/>
    </xf>
    <xf numFmtId="4" fontId="15" fillId="0" borderId="12" xfId="0" applyNumberFormat="1" applyFont="1" applyFill="1" applyBorder="1" applyAlignment="1">
      <alignment horizontal="right" vertical="center" shrinkToFit="1"/>
    </xf>
    <xf numFmtId="0" fontId="15" fillId="0" borderId="11" xfId="0" applyFont="1" applyFill="1" applyBorder="1" applyAlignment="1">
      <alignment horizontal="left" vertical="center" shrinkToFit="1"/>
    </xf>
    <xf numFmtId="0" fontId="24" fillId="0" borderId="11" xfId="0" applyFont="1" applyBorder="1" applyAlignment="1">
      <alignment horizontal="left" vertical="center" shrinkToFit="1"/>
    </xf>
    <xf numFmtId="0" fontId="24" fillId="0" borderId="22" xfId="0" applyFont="1" applyBorder="1" applyAlignment="1">
      <alignment horizontal="left" vertical="center" shrinkToFit="1"/>
    </xf>
    <xf numFmtId="0" fontId="22" fillId="0" borderId="0" xfId="0" applyFont="1" applyFill="1" applyAlignment="1">
      <alignment vertical="center"/>
    </xf>
    <xf numFmtId="0" fontId="15" fillId="0" borderId="13" xfId="0" applyFont="1" applyFill="1" applyBorder="1" applyAlignment="1">
      <alignment vertical="center" shrinkToFit="1"/>
    </xf>
    <xf numFmtId="4" fontId="24" fillId="0" borderId="11" xfId="0" applyNumberFormat="1" applyFont="1" applyBorder="1" applyAlignment="1">
      <alignment horizontal="right" vertical="center" shrinkToFit="1"/>
    </xf>
    <xf numFmtId="4" fontId="24" fillId="0" borderId="12" xfId="0" applyNumberFormat="1" applyFont="1" applyBorder="1" applyAlignment="1">
      <alignment horizontal="right" vertical="center" shrinkToFit="1"/>
    </xf>
    <xf numFmtId="4" fontId="24" fillId="0" borderId="22" xfId="0" applyNumberFormat="1" applyFont="1" applyBorder="1" applyAlignment="1">
      <alignment horizontal="right" vertical="center" shrinkToFit="1"/>
    </xf>
    <xf numFmtId="4" fontId="24" fillId="0" borderId="23" xfId="0" applyNumberFormat="1" applyFont="1" applyBorder="1" applyAlignment="1">
      <alignment horizontal="right" vertical="center" shrinkToFit="1"/>
    </xf>
    <xf numFmtId="0" fontId="24" fillId="0" borderId="11" xfId="0"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4" fontId="24" fillId="0" borderId="24" xfId="0" applyNumberFormat="1" applyFont="1" applyFill="1" applyBorder="1" applyAlignment="1">
      <alignment horizontal="right" vertical="center" shrinkToFit="1"/>
    </xf>
    <xf numFmtId="4" fontId="20" fillId="0" borderId="10" xfId="0" applyNumberFormat="1" applyFont="1" applyBorder="1" applyAlignment="1">
      <alignment/>
    </xf>
    <xf numFmtId="4" fontId="24" fillId="0" borderId="10" xfId="0" applyNumberFormat="1" applyFont="1" applyFill="1" applyBorder="1" applyAlignment="1">
      <alignment horizontal="right" vertical="center" shrinkToFit="1"/>
    </xf>
    <xf numFmtId="193" fontId="20" fillId="0" borderId="0" xfId="0" applyNumberFormat="1" applyFont="1" applyAlignment="1">
      <alignment/>
    </xf>
    <xf numFmtId="4" fontId="24" fillId="0" borderId="25" xfId="0" applyNumberFormat="1" applyFont="1" applyFill="1" applyBorder="1" applyAlignment="1">
      <alignment horizontal="right" vertical="center" shrinkToFit="1"/>
    </xf>
    <xf numFmtId="194" fontId="24" fillId="0" borderId="25" xfId="0" applyNumberFormat="1" applyFont="1" applyBorder="1" applyAlignment="1">
      <alignment horizontal="right" vertical="center" shrinkToFit="1"/>
    </xf>
    <xf numFmtId="194" fontId="24" fillId="0" borderId="11" xfId="0" applyNumberFormat="1" applyFont="1" applyBorder="1" applyAlignment="1">
      <alignment horizontal="right" vertical="center" shrinkToFit="1"/>
    </xf>
    <xf numFmtId="0" fontId="24" fillId="0" borderId="11" xfId="0" applyFont="1" applyBorder="1" applyAlignment="1">
      <alignment horizontal="right" vertical="center" shrinkToFit="1"/>
    </xf>
    <xf numFmtId="192" fontId="24" fillId="0" borderId="11" xfId="0" applyNumberFormat="1" applyFont="1" applyBorder="1" applyAlignment="1">
      <alignment horizontal="right" vertical="center" shrinkToFit="1"/>
    </xf>
    <xf numFmtId="194" fontId="0" fillId="0" borderId="0" xfId="0" applyNumberFormat="1" applyFont="1" applyFill="1" applyAlignment="1">
      <alignment/>
    </xf>
    <xf numFmtId="194" fontId="4" fillId="0" borderId="10" xfId="0" applyNumberFormat="1" applyFont="1" applyFill="1" applyBorder="1" applyAlignment="1">
      <alignment horizontal="center" vertical="center" shrinkToFit="1"/>
    </xf>
    <xf numFmtId="194" fontId="4" fillId="0" borderId="10" xfId="0" applyNumberFormat="1" applyFont="1" applyFill="1" applyBorder="1" applyAlignment="1">
      <alignment horizontal="left" vertical="center" shrinkToFit="1"/>
    </xf>
    <xf numFmtId="192" fontId="0" fillId="0" borderId="0" xfId="0" applyNumberFormat="1" applyFill="1" applyAlignment="1">
      <alignment/>
    </xf>
    <xf numFmtId="192" fontId="6" fillId="0" borderId="0" xfId="0" applyNumberFormat="1" applyFont="1" applyFill="1" applyAlignment="1">
      <alignment horizontal="left" vertical="center"/>
    </xf>
    <xf numFmtId="192" fontId="4" fillId="0" borderId="10" xfId="0" applyNumberFormat="1" applyFont="1" applyFill="1" applyBorder="1" applyAlignment="1">
      <alignment horizontal="center" vertical="center" shrinkToFit="1"/>
    </xf>
    <xf numFmtId="192" fontId="4" fillId="0" borderId="10" xfId="0" applyNumberFormat="1" applyFont="1" applyFill="1" applyBorder="1" applyAlignment="1">
      <alignment horizontal="left" vertical="center" shrinkToFit="1"/>
    </xf>
    <xf numFmtId="192" fontId="2" fillId="0" borderId="0" xfId="0" applyNumberFormat="1" applyFont="1" applyBorder="1" applyAlignment="1">
      <alignment horizontal="left" vertical="center"/>
    </xf>
    <xf numFmtId="194" fontId="1" fillId="0" borderId="0" xfId="0" applyNumberFormat="1" applyFont="1" applyAlignment="1">
      <alignment horizontal="right"/>
    </xf>
    <xf numFmtId="194" fontId="2" fillId="0" borderId="0" xfId="0" applyNumberFormat="1" applyFont="1" applyBorder="1" applyAlignment="1">
      <alignment horizontal="left" vertical="center"/>
    </xf>
    <xf numFmtId="0" fontId="15" fillId="0" borderId="11" xfId="0" applyFont="1" applyFill="1" applyBorder="1" applyAlignment="1">
      <alignment horizontal="left" vertical="center" shrinkToFit="1"/>
    </xf>
    <xf numFmtId="4" fontId="15" fillId="0" borderId="11" xfId="0" applyNumberFormat="1" applyFont="1" applyFill="1" applyBorder="1" applyAlignment="1">
      <alignment horizontal="right" vertical="center" shrinkToFit="1"/>
    </xf>
    <xf numFmtId="4" fontId="15" fillId="0" borderId="12" xfId="0" applyNumberFormat="1" applyFont="1" applyFill="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xf>
    <xf numFmtId="0" fontId="3"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24" fillId="0" borderId="13" xfId="0" applyFont="1" applyBorder="1" applyAlignment="1">
      <alignment horizontal="left" vertical="center" shrinkToFit="1"/>
    </xf>
    <xf numFmtId="0" fontId="24" fillId="0" borderId="11" xfId="0" applyFont="1" applyBorder="1" applyAlignment="1">
      <alignment horizontal="left" vertical="center" shrinkToFit="1"/>
    </xf>
    <xf numFmtId="0" fontId="15" fillId="0" borderId="26" xfId="0" applyFont="1" applyBorder="1" applyAlignment="1">
      <alignment horizontal="left"/>
    </xf>
    <xf numFmtId="0" fontId="20" fillId="0" borderId="26" xfId="0" applyFont="1" applyBorder="1" applyAlignment="1">
      <alignment horizontal="left"/>
    </xf>
    <xf numFmtId="0" fontId="24" fillId="0" borderId="27" xfId="0" applyFont="1" applyBorder="1" applyAlignment="1">
      <alignment horizontal="left" vertical="center" shrinkToFit="1"/>
    </xf>
    <xf numFmtId="0" fontId="24" fillId="0" borderId="22" xfId="0" applyFont="1" applyBorder="1" applyAlignment="1">
      <alignment horizontal="left" vertical="center" shrinkToFit="1"/>
    </xf>
    <xf numFmtId="0" fontId="15" fillId="0" borderId="13"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23" fillId="0" borderId="13" xfId="0" applyFont="1" applyFill="1" applyBorder="1" applyAlignment="1">
      <alignment horizontal="left" vertical="center" shrinkToFit="1"/>
    </xf>
    <xf numFmtId="0" fontId="23" fillId="0" borderId="11" xfId="0" applyFont="1" applyFill="1" applyBorder="1" applyAlignment="1">
      <alignment horizontal="left" vertical="center" shrinkToFit="1"/>
    </xf>
    <xf numFmtId="0" fontId="15" fillId="0" borderId="28"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1" xfId="0" applyFont="1" applyFill="1" applyBorder="1" applyAlignment="1">
      <alignment horizontal="center" vertical="center" shrinkToFit="1"/>
    </xf>
    <xf numFmtId="0" fontId="22" fillId="0" borderId="0" xfId="0" applyFont="1" applyFill="1" applyAlignment="1">
      <alignment horizontal="center" vertical="center"/>
    </xf>
    <xf numFmtId="0" fontId="15" fillId="0" borderId="30"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31" xfId="0" applyFont="1" applyFill="1" applyBorder="1" applyAlignment="1">
      <alignment horizontal="left" vertical="center" shrinkToFit="1"/>
    </xf>
    <xf numFmtId="0" fontId="15" fillId="0" borderId="24" xfId="0" applyFont="1" applyFill="1" applyBorder="1" applyAlignment="1">
      <alignment horizontal="left" vertical="center" shrinkToFit="1"/>
    </xf>
    <xf numFmtId="0" fontId="15" fillId="0" borderId="31" xfId="0" applyFont="1" applyFill="1" applyBorder="1" applyAlignment="1">
      <alignment horizontal="left" vertical="center" shrinkToFit="1"/>
    </xf>
    <xf numFmtId="0" fontId="15" fillId="0" borderId="24"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15" fillId="0" borderId="32" xfId="0" applyFont="1" applyBorder="1" applyAlignment="1">
      <alignment horizontal="left"/>
    </xf>
    <xf numFmtId="0" fontId="20" fillId="0" borderId="32" xfId="0" applyFont="1" applyBorder="1" applyAlignment="1">
      <alignment horizontal="left"/>
    </xf>
    <xf numFmtId="0" fontId="24" fillId="0" borderId="30" xfId="0" applyFont="1" applyFill="1" applyBorder="1" applyAlignment="1">
      <alignment horizontal="center" vertical="center" wrapText="1" shrinkToFit="1"/>
    </xf>
    <xf numFmtId="0" fontId="24" fillId="0" borderId="28" xfId="0" applyFont="1" applyFill="1" applyBorder="1" applyAlignment="1">
      <alignment horizontal="center" vertical="center" wrapText="1" shrinkToFit="1"/>
    </xf>
    <xf numFmtId="0" fontId="24" fillId="0" borderId="13" xfId="0" applyFont="1" applyFill="1" applyBorder="1" applyAlignment="1">
      <alignment horizontal="center" vertical="center" wrapText="1" shrinkToFit="1"/>
    </xf>
    <xf numFmtId="0" fontId="24" fillId="0" borderId="11"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4" fillId="0" borderId="21" xfId="0" applyFont="1" applyFill="1" applyBorder="1" applyAlignment="1">
      <alignment horizontal="center" vertical="center" wrapText="1" shrinkToFit="1"/>
    </xf>
    <xf numFmtId="0" fontId="24" fillId="0" borderId="33" xfId="0" applyFont="1" applyFill="1" applyBorder="1" applyAlignment="1">
      <alignment horizontal="center" vertical="center" wrapText="1" shrinkToFit="1"/>
    </xf>
    <xf numFmtId="0" fontId="2" fillId="0" borderId="13" xfId="0" applyFont="1" applyBorder="1" applyAlignment="1">
      <alignment horizontal="left" vertical="center" shrinkToFit="1"/>
    </xf>
    <xf numFmtId="0" fontId="2" fillId="0" borderId="11" xfId="0" applyFont="1" applyBorder="1" applyAlignment="1">
      <alignment horizontal="left" vertical="center" shrinkToFit="1"/>
    </xf>
    <xf numFmtId="0" fontId="7" fillId="0" borderId="0" xfId="0" applyFont="1" applyFill="1" applyAlignment="1">
      <alignment horizontal="center" vertical="center"/>
    </xf>
    <xf numFmtId="0" fontId="2" fillId="0" borderId="34"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35" xfId="0" applyFont="1" applyFill="1" applyBorder="1" applyAlignment="1">
      <alignment horizontal="center" vertical="center" wrapText="1" shrinkToFit="1"/>
    </xf>
    <xf numFmtId="0" fontId="2" fillId="0" borderId="13"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1" xfId="0" applyFont="1" applyFill="1" applyBorder="1" applyAlignment="1">
      <alignment horizontal="center" vertical="center" wrapText="1" shrinkToFit="1"/>
    </xf>
    <xf numFmtId="0" fontId="2" fillId="0" borderId="36"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3"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4" fillId="0" borderId="26" xfId="0" applyFont="1" applyBorder="1" applyAlignment="1">
      <alignment horizontal="left"/>
    </xf>
    <xf numFmtId="0" fontId="0" fillId="0" borderId="26" xfId="0" applyBorder="1" applyAlignment="1">
      <alignment horizontal="left"/>
    </xf>
    <xf numFmtId="0" fontId="2" fillId="0" borderId="11"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7" fillId="33" borderId="37" xfId="41" applyFont="1" applyFill="1" applyBorder="1" applyAlignment="1">
      <alignment horizontal="center" vertical="center" wrapText="1"/>
      <protection/>
    </xf>
    <xf numFmtId="0" fontId="17" fillId="33" borderId="38" xfId="41" applyFont="1" applyFill="1" applyBorder="1" applyAlignment="1">
      <alignment horizontal="center" vertical="center" wrapText="1"/>
      <protection/>
    </xf>
    <xf numFmtId="0" fontId="5" fillId="0" borderId="39" xfId="41" applyFont="1" applyBorder="1" applyAlignment="1">
      <alignment horizontal="center" vertical="center" wrapText="1"/>
      <protection/>
    </xf>
    <xf numFmtId="0" fontId="5" fillId="0" borderId="40" xfId="41" applyBorder="1" applyAlignment="1">
      <alignment horizontal="center" vertical="center" wrapText="1"/>
      <protection/>
    </xf>
    <xf numFmtId="0" fontId="5" fillId="0" borderId="41" xfId="41" applyBorder="1" applyAlignment="1">
      <alignment horizontal="center" vertical="center" wrapText="1"/>
      <protection/>
    </xf>
    <xf numFmtId="0" fontId="5" fillId="0" borderId="37" xfId="41" applyBorder="1" applyAlignment="1">
      <alignment horizontal="center" vertical="center" wrapText="1"/>
      <protection/>
    </xf>
    <xf numFmtId="0" fontId="5" fillId="0" borderId="38" xfId="41" applyBorder="1" applyAlignment="1">
      <alignment horizontal="center" vertical="center" wrapText="1"/>
      <protection/>
    </xf>
    <xf numFmtId="0" fontId="16" fillId="33" borderId="37" xfId="41" applyFont="1" applyFill="1" applyBorder="1" applyAlignment="1">
      <alignment horizontal="center" vertical="center" wrapText="1"/>
      <protection/>
    </xf>
    <xf numFmtId="0" fontId="16" fillId="33" borderId="38" xfId="41" applyFont="1" applyFill="1" applyBorder="1" applyAlignment="1">
      <alignment horizontal="center" vertical="center" wrapText="1"/>
      <protection/>
    </xf>
    <xf numFmtId="0" fontId="14" fillId="0" borderId="42" xfId="42" applyFont="1" applyBorder="1" applyAlignment="1">
      <alignment horizontal="left" wrapText="1"/>
      <protection/>
    </xf>
    <xf numFmtId="0" fontId="14" fillId="0" borderId="0" xfId="42" applyFont="1" applyBorder="1" applyAlignment="1">
      <alignment horizontal="left" wrapText="1"/>
      <protection/>
    </xf>
    <xf numFmtId="0" fontId="11" fillId="0" borderId="0" xfId="42" applyNumberFormat="1" applyFont="1" applyFill="1" applyAlignment="1" applyProtection="1">
      <alignment horizontal="center" vertical="center"/>
      <protection/>
    </xf>
    <xf numFmtId="0" fontId="14" fillId="0" borderId="0" xfId="42" applyFont="1" applyAlignment="1">
      <alignment horizontal="right" vertical="center" wrapText="1"/>
      <protection/>
    </xf>
    <xf numFmtId="0" fontId="14" fillId="0" borderId="43" xfId="42" applyFont="1" applyBorder="1" applyAlignment="1">
      <alignment horizontal="right" vertical="center" wrapText="1"/>
      <protection/>
    </xf>
    <xf numFmtId="0" fontId="10" fillId="33" borderId="39" xfId="41" applyFont="1" applyFill="1" applyBorder="1" applyAlignment="1">
      <alignment horizontal="center" vertical="center" wrapText="1"/>
      <protection/>
    </xf>
    <xf numFmtId="0" fontId="10" fillId="33" borderId="40" xfId="41" applyFont="1" applyFill="1" applyBorder="1" applyAlignment="1">
      <alignment horizontal="center" vertical="center" wrapText="1"/>
      <protection/>
    </xf>
    <xf numFmtId="0" fontId="10" fillId="33" borderId="41" xfId="41" applyFont="1" applyFill="1" applyBorder="1" applyAlignment="1">
      <alignment horizontal="center" vertical="center" wrapText="1"/>
      <protection/>
    </xf>
    <xf numFmtId="194" fontId="20" fillId="0" borderId="0" xfId="0" applyNumberFormat="1" applyFont="1" applyFill="1" applyAlignment="1">
      <alignment/>
    </xf>
    <xf numFmtId="192" fontId="20" fillId="0" borderId="0" xfId="0" applyNumberFormat="1" applyFont="1" applyAlignment="1">
      <alignment/>
    </xf>
    <xf numFmtId="0" fontId="10" fillId="0" borderId="0" xfId="0" applyFont="1" applyFill="1" applyAlignment="1">
      <alignment horizontal="left" vertical="center"/>
    </xf>
    <xf numFmtId="194" fontId="21" fillId="0" borderId="0" xfId="0" applyNumberFormat="1" applyFont="1" applyFill="1" applyAlignment="1">
      <alignment horizontal="left" vertical="center"/>
    </xf>
    <xf numFmtId="0" fontId="22" fillId="0" borderId="0" xfId="0" applyFont="1" applyFill="1" applyAlignment="1">
      <alignment horizontal="center" vertical="center"/>
    </xf>
    <xf numFmtId="0" fontId="22" fillId="0" borderId="0" xfId="0" applyFont="1" applyFill="1" applyAlignment="1">
      <alignment vertical="center"/>
    </xf>
    <xf numFmtId="0" fontId="15" fillId="0" borderId="0" xfId="0" applyFont="1" applyFill="1" applyAlignment="1">
      <alignment/>
    </xf>
    <xf numFmtId="0" fontId="10" fillId="0" borderId="0" xfId="0" applyFont="1" applyFill="1" applyAlignment="1">
      <alignment horizontal="center"/>
    </xf>
    <xf numFmtId="194" fontId="20" fillId="0" borderId="0" xfId="0" applyNumberFormat="1" applyFont="1" applyAlignment="1">
      <alignment/>
    </xf>
    <xf numFmtId="194" fontId="10" fillId="0" borderId="0" xfId="0" applyNumberFormat="1" applyFont="1" applyFill="1" applyAlignment="1">
      <alignment horizontal="right"/>
    </xf>
    <xf numFmtId="0" fontId="10" fillId="0" borderId="0" xfId="0" applyFont="1" applyAlignment="1">
      <alignment/>
    </xf>
    <xf numFmtId="194" fontId="20" fillId="0" borderId="0" xfId="0" applyNumberFormat="1" applyFont="1" applyAlignment="1">
      <alignment/>
    </xf>
    <xf numFmtId="0" fontId="24" fillId="0" borderId="10" xfId="0" applyFont="1" applyFill="1" applyBorder="1" applyAlignment="1">
      <alignment horizontal="center" vertical="center" wrapText="1" shrinkToFit="1"/>
    </xf>
    <xf numFmtId="194" fontId="24" fillId="0" borderId="10" xfId="0" applyNumberFormat="1"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194" fontId="24" fillId="0" borderId="10" xfId="0" applyNumberFormat="1" applyFont="1" applyFill="1" applyBorder="1" applyAlignment="1">
      <alignment horizontal="right" vertical="center" shrinkToFit="1"/>
    </xf>
    <xf numFmtId="194" fontId="20" fillId="0" borderId="10" xfId="0" applyNumberFormat="1" applyFont="1" applyFill="1" applyBorder="1" applyAlignment="1">
      <alignment/>
    </xf>
    <xf numFmtId="0" fontId="24" fillId="0" borderId="13"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31" xfId="0" applyFont="1" applyBorder="1" applyAlignment="1">
      <alignment horizontal="left" vertical="center" shrinkToFit="1"/>
    </xf>
    <xf numFmtId="0" fontId="15" fillId="0" borderId="42" xfId="0" applyFont="1" applyBorder="1" applyAlignment="1">
      <alignment horizontal="left"/>
    </xf>
    <xf numFmtId="0" fontId="20" fillId="0" borderId="42" xfId="0" applyFont="1" applyBorder="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2012年预算公开分析表（26个部门财政拨款三公经费）" xfId="42"/>
    <cellStyle name="常规_事业单位部门决算报表（讨论稿）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
      <selection activeCell="F1" sqref="F1:F16384"/>
    </sheetView>
  </sheetViews>
  <sheetFormatPr defaultColWidth="9.140625" defaultRowHeight="12.75"/>
  <cols>
    <col min="1" max="1" width="32.7109375" style="0" customWidth="1"/>
    <col min="2" max="2" width="11.140625" style="72" customWidth="1"/>
    <col min="3" max="3" width="26.57421875" style="0" customWidth="1"/>
    <col min="4" max="4" width="13.8515625" style="65" customWidth="1"/>
    <col min="5" max="5" width="24.421875" style="0" customWidth="1"/>
    <col min="6" max="6" width="13.00390625" style="72" customWidth="1"/>
    <col min="7" max="7" width="9.7109375" style="0" customWidth="1"/>
  </cols>
  <sheetData>
    <row r="1" spans="1:6" ht="15.75" customHeight="1">
      <c r="A1" s="3"/>
      <c r="B1" s="69"/>
      <c r="C1" s="3"/>
      <c r="D1" s="114"/>
      <c r="E1" s="3"/>
      <c r="F1" s="69"/>
    </row>
    <row r="2" spans="1:6" ht="15.75" customHeight="1">
      <c r="A2" s="10" t="s">
        <v>116</v>
      </c>
      <c r="B2" s="70"/>
      <c r="C2" s="4"/>
      <c r="D2" s="115"/>
      <c r="E2" s="4"/>
      <c r="F2" s="70"/>
    </row>
    <row r="3" spans="1:6" ht="29.25" customHeight="1">
      <c r="A3" s="126" t="s">
        <v>120</v>
      </c>
      <c r="B3" s="126"/>
      <c r="C3" s="126"/>
      <c r="D3" s="126"/>
      <c r="E3" s="126"/>
      <c r="F3" s="126"/>
    </row>
    <row r="4" spans="1:6" ht="20.25" customHeight="1">
      <c r="A4" s="5"/>
      <c r="B4" s="111"/>
      <c r="C4" s="127" t="s">
        <v>133</v>
      </c>
      <c r="D4" s="128"/>
      <c r="E4" s="6"/>
      <c r="F4" s="71" t="s">
        <v>106</v>
      </c>
    </row>
    <row r="5" spans="1:6" ht="15">
      <c r="A5" s="74" t="s">
        <v>221</v>
      </c>
      <c r="F5" s="119"/>
    </row>
    <row r="6" spans="1:6" ht="12" customHeight="1">
      <c r="A6" s="132" t="s">
        <v>85</v>
      </c>
      <c r="B6" s="132" t="s">
        <v>105</v>
      </c>
      <c r="C6" s="132" t="s">
        <v>6</v>
      </c>
      <c r="D6" s="132" t="s">
        <v>105</v>
      </c>
      <c r="E6" s="132" t="s">
        <v>105</v>
      </c>
      <c r="F6" s="132" t="s">
        <v>105</v>
      </c>
    </row>
    <row r="7" spans="1:6" ht="12" customHeight="1">
      <c r="A7" s="9" t="s">
        <v>86</v>
      </c>
      <c r="B7" s="112" t="s">
        <v>43</v>
      </c>
      <c r="C7" s="9" t="s">
        <v>84</v>
      </c>
      <c r="D7" s="116" t="s">
        <v>43</v>
      </c>
      <c r="E7" s="9" t="s">
        <v>20</v>
      </c>
      <c r="F7" s="112" t="s">
        <v>43</v>
      </c>
    </row>
    <row r="8" spans="1:6" ht="12" customHeight="1">
      <c r="A8" s="8" t="s">
        <v>99</v>
      </c>
      <c r="B8" s="113">
        <v>7743.750079</v>
      </c>
      <c r="C8" s="8" t="s">
        <v>32</v>
      </c>
      <c r="D8" s="117">
        <v>0</v>
      </c>
      <c r="E8" s="8" t="s">
        <v>77</v>
      </c>
      <c r="F8" s="113">
        <v>293.285622</v>
      </c>
    </row>
    <row r="9" spans="1:6" ht="12" customHeight="1">
      <c r="A9" s="8" t="s">
        <v>18</v>
      </c>
      <c r="B9" s="113">
        <v>20</v>
      </c>
      <c r="C9" s="8" t="s">
        <v>8</v>
      </c>
      <c r="D9" s="117">
        <v>0</v>
      </c>
      <c r="E9" s="8" t="s">
        <v>83</v>
      </c>
      <c r="F9" s="113">
        <v>264.4703</v>
      </c>
    </row>
    <row r="10" spans="1:6" ht="12" customHeight="1">
      <c r="A10" s="8" t="s">
        <v>31</v>
      </c>
      <c r="B10" s="113">
        <v>0</v>
      </c>
      <c r="C10" s="8" t="s">
        <v>96</v>
      </c>
      <c r="D10" s="117">
        <v>0</v>
      </c>
      <c r="E10" s="8" t="s">
        <v>46</v>
      </c>
      <c r="F10" s="113">
        <v>28.815322</v>
      </c>
    </row>
    <row r="11" spans="1:6" ht="12" customHeight="1">
      <c r="A11" s="8" t="s">
        <v>30</v>
      </c>
      <c r="B11" s="113">
        <v>0</v>
      </c>
      <c r="C11" s="8" t="s">
        <v>94</v>
      </c>
      <c r="D11" s="117">
        <v>0.3735</v>
      </c>
      <c r="E11" s="8" t="s">
        <v>48</v>
      </c>
      <c r="F11" s="113">
        <v>7474.464457</v>
      </c>
    </row>
    <row r="12" spans="1:6" ht="12" customHeight="1">
      <c r="A12" s="8" t="s">
        <v>98</v>
      </c>
      <c r="B12" s="113">
        <v>0</v>
      </c>
      <c r="C12" s="8" t="s">
        <v>24</v>
      </c>
      <c r="D12" s="117">
        <v>2215.4718</v>
      </c>
      <c r="E12" s="8" t="s">
        <v>63</v>
      </c>
      <c r="F12" s="113">
        <v>0</v>
      </c>
    </row>
    <row r="13" spans="1:6" ht="12" customHeight="1">
      <c r="A13" s="8" t="s">
        <v>59</v>
      </c>
      <c r="B13" s="113">
        <v>0</v>
      </c>
      <c r="C13" s="8" t="s">
        <v>74</v>
      </c>
      <c r="D13" s="117">
        <v>0</v>
      </c>
      <c r="E13" s="8" t="s">
        <v>41</v>
      </c>
      <c r="F13" s="113">
        <v>7474.464457</v>
      </c>
    </row>
    <row r="14" spans="1:6" ht="12" customHeight="1">
      <c r="A14" s="8" t="s">
        <v>25</v>
      </c>
      <c r="B14" s="113">
        <v>24</v>
      </c>
      <c r="C14" s="8" t="s">
        <v>7</v>
      </c>
      <c r="D14" s="117">
        <v>99</v>
      </c>
      <c r="E14" s="8" t="s">
        <v>2</v>
      </c>
      <c r="F14" s="113">
        <v>0</v>
      </c>
    </row>
    <row r="15" spans="1:6" ht="12" customHeight="1">
      <c r="A15" s="8" t="s">
        <v>105</v>
      </c>
      <c r="B15" s="113"/>
      <c r="C15" s="8" t="s">
        <v>9</v>
      </c>
      <c r="D15" s="117">
        <v>0</v>
      </c>
      <c r="E15" s="8" t="s">
        <v>22</v>
      </c>
      <c r="F15" s="113">
        <v>0</v>
      </c>
    </row>
    <row r="16" spans="1:6" ht="12" customHeight="1">
      <c r="A16" s="8" t="s">
        <v>105</v>
      </c>
      <c r="B16" s="113"/>
      <c r="C16" s="8" t="s">
        <v>91</v>
      </c>
      <c r="D16" s="117">
        <v>442.691071</v>
      </c>
      <c r="E16" s="8" t="s">
        <v>11</v>
      </c>
      <c r="F16" s="113">
        <v>0</v>
      </c>
    </row>
    <row r="17" spans="1:6" ht="12" customHeight="1">
      <c r="A17" s="8" t="s">
        <v>105</v>
      </c>
      <c r="B17" s="113"/>
      <c r="C17" s="8" t="s">
        <v>62</v>
      </c>
      <c r="D17" s="117">
        <v>0</v>
      </c>
      <c r="E17" s="8" t="s">
        <v>105</v>
      </c>
      <c r="F17" s="113">
        <v>0</v>
      </c>
    </row>
    <row r="18" spans="1:6" ht="12" customHeight="1">
      <c r="A18" s="8" t="s">
        <v>105</v>
      </c>
      <c r="B18" s="113"/>
      <c r="C18" s="8" t="s">
        <v>54</v>
      </c>
      <c r="D18" s="117">
        <v>4994.301408</v>
      </c>
      <c r="E18" s="8" t="s">
        <v>13</v>
      </c>
      <c r="F18" s="113">
        <v>0</v>
      </c>
    </row>
    <row r="19" spans="1:6" ht="12" customHeight="1">
      <c r="A19" s="8" t="s">
        <v>105</v>
      </c>
      <c r="B19" s="113"/>
      <c r="C19" s="8" t="s">
        <v>103</v>
      </c>
      <c r="D19" s="117">
        <v>0</v>
      </c>
      <c r="E19" s="8" t="s">
        <v>100</v>
      </c>
      <c r="F19" s="113">
        <v>7767.750079</v>
      </c>
    </row>
    <row r="20" spans="1:6" ht="12" customHeight="1">
      <c r="A20" s="8" t="s">
        <v>105</v>
      </c>
      <c r="B20" s="113"/>
      <c r="C20" s="8" t="s">
        <v>47</v>
      </c>
      <c r="D20" s="117">
        <v>0</v>
      </c>
      <c r="E20" s="8" t="s">
        <v>87</v>
      </c>
      <c r="F20" s="113">
        <v>285.931653</v>
      </c>
    </row>
    <row r="21" spans="1:6" ht="12" customHeight="1">
      <c r="A21" s="8" t="s">
        <v>105</v>
      </c>
      <c r="B21" s="113"/>
      <c r="C21" s="8" t="s">
        <v>81</v>
      </c>
      <c r="D21" s="117">
        <v>0</v>
      </c>
      <c r="E21" s="8" t="s">
        <v>23</v>
      </c>
      <c r="F21" s="113">
        <v>117.660804</v>
      </c>
    </row>
    <row r="22" spans="1:6" ht="12" customHeight="1">
      <c r="A22" s="8" t="s">
        <v>105</v>
      </c>
      <c r="B22" s="113"/>
      <c r="C22" s="8" t="s">
        <v>14</v>
      </c>
      <c r="D22" s="117">
        <v>0</v>
      </c>
      <c r="E22" s="8" t="s">
        <v>50</v>
      </c>
      <c r="F22" s="113">
        <v>28.7919</v>
      </c>
    </row>
    <row r="23" spans="1:6" ht="12" customHeight="1">
      <c r="A23" s="8" t="s">
        <v>105</v>
      </c>
      <c r="B23" s="113"/>
      <c r="C23" s="8" t="s">
        <v>58</v>
      </c>
      <c r="D23" s="117">
        <v>0</v>
      </c>
      <c r="E23" s="8" t="s">
        <v>71</v>
      </c>
      <c r="F23" s="113">
        <v>35</v>
      </c>
    </row>
    <row r="24" spans="1:6" ht="12" customHeight="1">
      <c r="A24" s="8" t="s">
        <v>105</v>
      </c>
      <c r="B24" s="113"/>
      <c r="C24" s="8" t="s">
        <v>28</v>
      </c>
      <c r="D24" s="117">
        <v>0</v>
      </c>
      <c r="E24" s="8" t="s">
        <v>38</v>
      </c>
      <c r="F24" s="113">
        <v>0</v>
      </c>
    </row>
    <row r="25" spans="1:6" ht="12" customHeight="1">
      <c r="A25" s="8" t="s">
        <v>105</v>
      </c>
      <c r="B25" s="113"/>
      <c r="C25" s="8" t="s">
        <v>15</v>
      </c>
      <c r="D25" s="117">
        <v>0</v>
      </c>
      <c r="E25" s="8" t="s">
        <v>5</v>
      </c>
      <c r="F25" s="113">
        <v>0</v>
      </c>
    </row>
    <row r="26" spans="1:6" ht="12" customHeight="1">
      <c r="A26" s="8" t="s">
        <v>105</v>
      </c>
      <c r="B26" s="113"/>
      <c r="C26" s="8" t="s">
        <v>29</v>
      </c>
      <c r="D26" s="117">
        <v>15.9123</v>
      </c>
      <c r="E26" s="8" t="s">
        <v>102</v>
      </c>
      <c r="F26" s="113">
        <v>7300.365722</v>
      </c>
    </row>
    <row r="27" spans="1:6" ht="12" customHeight="1">
      <c r="A27" s="8" t="s">
        <v>105</v>
      </c>
      <c r="B27" s="113"/>
      <c r="C27" s="8" t="s">
        <v>93</v>
      </c>
      <c r="D27" s="117">
        <v>0</v>
      </c>
      <c r="E27" s="8" t="s">
        <v>89</v>
      </c>
      <c r="F27" s="113">
        <v>0</v>
      </c>
    </row>
    <row r="28" spans="1:6" ht="12" customHeight="1">
      <c r="A28" s="8" t="s">
        <v>105</v>
      </c>
      <c r="B28" s="113"/>
      <c r="C28" s="8" t="s">
        <v>34</v>
      </c>
      <c r="D28" s="117">
        <v>0</v>
      </c>
      <c r="E28" s="8" t="s">
        <v>105</v>
      </c>
      <c r="F28" s="113"/>
    </row>
    <row r="29" spans="1:6" ht="12" customHeight="1">
      <c r="A29" s="8" t="s">
        <v>105</v>
      </c>
      <c r="B29" s="113"/>
      <c r="C29" s="8" t="s">
        <v>90</v>
      </c>
      <c r="D29" s="117">
        <v>0</v>
      </c>
      <c r="E29" s="8" t="s">
        <v>105</v>
      </c>
      <c r="F29" s="113"/>
    </row>
    <row r="30" spans="1:6" ht="12" customHeight="1">
      <c r="A30" s="8" t="s">
        <v>105</v>
      </c>
      <c r="B30" s="113"/>
      <c r="C30" s="8" t="s">
        <v>95</v>
      </c>
      <c r="D30" s="117">
        <v>0</v>
      </c>
      <c r="E30" s="8" t="s">
        <v>105</v>
      </c>
      <c r="F30" s="113"/>
    </row>
    <row r="31" spans="1:6" ht="12" customHeight="1">
      <c r="A31" s="40" t="s">
        <v>101</v>
      </c>
      <c r="B31" s="73">
        <v>7767.750079</v>
      </c>
      <c r="C31" s="129" t="s">
        <v>40</v>
      </c>
      <c r="D31" s="129" t="s">
        <v>105</v>
      </c>
      <c r="E31" s="129" t="s">
        <v>105</v>
      </c>
      <c r="F31" s="73">
        <v>7767.750079</v>
      </c>
    </row>
    <row r="32" spans="1:6" ht="12" customHeight="1">
      <c r="A32" s="8" t="s">
        <v>44</v>
      </c>
      <c r="B32" s="73">
        <v>0</v>
      </c>
      <c r="C32" s="131" t="s">
        <v>56</v>
      </c>
      <c r="D32" s="131" t="s">
        <v>105</v>
      </c>
      <c r="E32" s="131" t="s">
        <v>105</v>
      </c>
      <c r="F32" s="73">
        <v>0</v>
      </c>
    </row>
    <row r="33" spans="1:6" ht="12" customHeight="1">
      <c r="A33" s="8" t="s">
        <v>53</v>
      </c>
      <c r="B33" s="73">
        <v>0</v>
      </c>
      <c r="C33" s="131" t="s">
        <v>80</v>
      </c>
      <c r="D33" s="131" t="s">
        <v>105</v>
      </c>
      <c r="E33" s="131" t="s">
        <v>4</v>
      </c>
      <c r="F33" s="73">
        <v>0</v>
      </c>
    </row>
    <row r="34" spans="1:6" ht="12" customHeight="1">
      <c r="A34" s="8" t="s">
        <v>57</v>
      </c>
      <c r="B34" s="73">
        <v>0</v>
      </c>
      <c r="C34" s="131" t="s">
        <v>66</v>
      </c>
      <c r="D34" s="131" t="s">
        <v>105</v>
      </c>
      <c r="E34" s="131" t="s">
        <v>12</v>
      </c>
      <c r="F34" s="73">
        <v>0</v>
      </c>
    </row>
    <row r="35" spans="1:6" ht="12" customHeight="1">
      <c r="A35" s="8" t="s">
        <v>27</v>
      </c>
      <c r="B35" s="73">
        <v>0</v>
      </c>
      <c r="C35" s="131" t="s">
        <v>19</v>
      </c>
      <c r="D35" s="131" t="s">
        <v>105</v>
      </c>
      <c r="E35" s="131" t="s">
        <v>61</v>
      </c>
      <c r="F35" s="73">
        <v>0</v>
      </c>
    </row>
    <row r="36" spans="1:6" ht="12" customHeight="1">
      <c r="A36" s="8" t="s">
        <v>82</v>
      </c>
      <c r="B36" s="73">
        <v>0</v>
      </c>
      <c r="C36" s="131" t="s">
        <v>55</v>
      </c>
      <c r="D36" s="131" t="s">
        <v>105</v>
      </c>
      <c r="E36" s="131" t="s">
        <v>75</v>
      </c>
      <c r="F36" s="73">
        <v>0</v>
      </c>
    </row>
    <row r="37" spans="1:6" ht="12" customHeight="1">
      <c r="A37" s="37" t="s">
        <v>105</v>
      </c>
      <c r="B37" s="73"/>
      <c r="C37" s="131" t="s">
        <v>21</v>
      </c>
      <c r="D37" s="131" t="s">
        <v>105</v>
      </c>
      <c r="E37" s="131" t="s">
        <v>26</v>
      </c>
      <c r="F37" s="73">
        <v>0</v>
      </c>
    </row>
    <row r="38" spans="1:6" ht="12" customHeight="1">
      <c r="A38" s="37" t="s">
        <v>105</v>
      </c>
      <c r="B38" s="73"/>
      <c r="C38" s="131" t="s">
        <v>57</v>
      </c>
      <c r="D38" s="131" t="s">
        <v>105</v>
      </c>
      <c r="E38" s="131" t="s">
        <v>105</v>
      </c>
      <c r="F38" s="73">
        <v>0</v>
      </c>
    </row>
    <row r="39" spans="1:6" ht="12" customHeight="1">
      <c r="A39" s="37" t="s">
        <v>105</v>
      </c>
      <c r="B39" s="73"/>
      <c r="C39" s="131" t="s">
        <v>27</v>
      </c>
      <c r="D39" s="131" t="s">
        <v>105</v>
      </c>
      <c r="E39" s="131" t="s">
        <v>105</v>
      </c>
      <c r="F39" s="73">
        <v>0</v>
      </c>
    </row>
    <row r="40" spans="1:6" ht="12" customHeight="1">
      <c r="A40" s="37" t="s">
        <v>105</v>
      </c>
      <c r="B40" s="73"/>
      <c r="C40" s="131" t="s">
        <v>82</v>
      </c>
      <c r="D40" s="131" t="s">
        <v>105</v>
      </c>
      <c r="E40" s="131" t="s">
        <v>105</v>
      </c>
      <c r="F40" s="73">
        <v>0</v>
      </c>
    </row>
    <row r="41" spans="1:6" ht="12" customHeight="1">
      <c r="A41" s="40" t="s">
        <v>105</v>
      </c>
      <c r="B41" s="73"/>
      <c r="C41" s="130" t="s">
        <v>105</v>
      </c>
      <c r="D41" s="130" t="s">
        <v>105</v>
      </c>
      <c r="E41" s="130" t="s">
        <v>105</v>
      </c>
      <c r="F41" s="73"/>
    </row>
    <row r="42" spans="1:6" ht="12" customHeight="1">
      <c r="A42" s="39" t="s">
        <v>105</v>
      </c>
      <c r="B42" s="73"/>
      <c r="C42" s="130" t="s">
        <v>105</v>
      </c>
      <c r="D42" s="130" t="s">
        <v>105</v>
      </c>
      <c r="E42" s="130" t="s">
        <v>105</v>
      </c>
      <c r="F42" s="73"/>
    </row>
    <row r="43" spans="1:6" ht="12" customHeight="1">
      <c r="A43" s="40" t="s">
        <v>37</v>
      </c>
      <c r="B43" s="73">
        <v>7767.750079</v>
      </c>
      <c r="C43" s="129" t="s">
        <v>37</v>
      </c>
      <c r="D43" s="129" t="s">
        <v>105</v>
      </c>
      <c r="E43" s="129" t="s">
        <v>105</v>
      </c>
      <c r="F43" s="73">
        <v>7767.750079</v>
      </c>
    </row>
    <row r="44" spans="1:6" ht="15" customHeight="1">
      <c r="A44" s="124" t="s">
        <v>112</v>
      </c>
      <c r="B44" s="125"/>
      <c r="C44" s="125"/>
      <c r="D44" s="118" t="s">
        <v>105</v>
      </c>
      <c r="E44" s="38" t="s">
        <v>105</v>
      </c>
      <c r="F44" s="120"/>
    </row>
  </sheetData>
  <sheetProtection/>
  <mergeCells count="96">
    <mergeCell ref="A6:B6"/>
    <mergeCell ref="C6:F6"/>
    <mergeCell ref="C31:E31"/>
    <mergeCell ref="C32:E32"/>
    <mergeCell ref="C33:E33"/>
    <mergeCell ref="C34:E34"/>
    <mergeCell ref="C35:E35"/>
    <mergeCell ref="C36:E36"/>
    <mergeCell ref="C37:E37"/>
    <mergeCell ref="C38:E38"/>
    <mergeCell ref="C39:E39"/>
    <mergeCell ref="C41:E41"/>
    <mergeCell ref="C40:E40"/>
    <mergeCell ref="C42:E42"/>
    <mergeCell ref="A44:C44"/>
    <mergeCell ref="A3:F3"/>
    <mergeCell ref="C4:D4"/>
    <mergeCell ref="C43:E43"/>
  </mergeCells>
  <printOptions/>
  <pageMargins left="1.141732283464567" right="0.7480314960629921" top="0.1968503937007874" bottom="0.3937007874015748" header="0.5118110236220472" footer="0.5118110236220472"/>
  <pageSetup horizontalDpi="600" verticalDpi="600" orientation="landscape" paperSize="9" r:id="rId1"/>
  <headerFooter scaleWithDoc="0"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55"/>
  <sheetViews>
    <sheetView zoomScalePageLayoutView="0" workbookViewId="0" topLeftCell="A1">
      <selection activeCell="M17" sqref="M17"/>
    </sheetView>
  </sheetViews>
  <sheetFormatPr defaultColWidth="9.140625" defaultRowHeight="12.75"/>
  <cols>
    <col min="1" max="3" width="3.140625" style="76" customWidth="1"/>
    <col min="4" max="4" width="37.421875" style="76" customWidth="1"/>
    <col min="5" max="5" width="12.140625" style="76" customWidth="1"/>
    <col min="6" max="6" width="13.140625" style="76" customWidth="1"/>
    <col min="7" max="7" width="12.00390625" style="76" customWidth="1"/>
    <col min="8" max="8" width="11.140625" style="76" customWidth="1"/>
    <col min="9" max="9" width="10.421875" style="76" customWidth="1"/>
    <col min="10" max="10" width="12.00390625" style="76" customWidth="1"/>
    <col min="11" max="11" width="15.140625" style="76" customWidth="1"/>
    <col min="12" max="12" width="9.7109375" style="76" customWidth="1"/>
    <col min="13" max="16384" width="9.140625" style="76" customWidth="1"/>
  </cols>
  <sheetData>
    <row r="1" spans="1:6" ht="12.75">
      <c r="A1" s="75"/>
      <c r="B1" s="75"/>
      <c r="C1" s="75"/>
      <c r="D1" s="75"/>
      <c r="E1" s="75"/>
      <c r="F1" s="75"/>
    </row>
    <row r="2" spans="1:6" ht="14.25">
      <c r="A2" s="77" t="s">
        <v>226</v>
      </c>
      <c r="B2" s="78"/>
      <c r="C2" s="78"/>
      <c r="D2" s="78"/>
      <c r="E2" s="78"/>
      <c r="F2" s="78"/>
    </row>
    <row r="3" spans="1:11" ht="27">
      <c r="A3" s="149" t="s">
        <v>227</v>
      </c>
      <c r="B3" s="149"/>
      <c r="C3" s="149"/>
      <c r="D3" s="149"/>
      <c r="E3" s="149"/>
      <c r="F3" s="149"/>
      <c r="G3" s="149"/>
      <c r="H3" s="149"/>
      <c r="I3" s="149"/>
      <c r="J3" s="149"/>
      <c r="K3" s="149"/>
    </row>
    <row r="4" spans="1:11" ht="15">
      <c r="A4" s="79"/>
      <c r="B4" s="75"/>
      <c r="F4" s="80" t="s">
        <v>228</v>
      </c>
      <c r="K4" s="81" t="s">
        <v>229</v>
      </c>
    </row>
    <row r="5" spans="1:11" ht="15.75" thickBot="1">
      <c r="A5" s="82" t="s">
        <v>230</v>
      </c>
      <c r="D5" s="83" t="s">
        <v>222</v>
      </c>
      <c r="G5" s="84"/>
      <c r="K5" s="85"/>
    </row>
    <row r="6" spans="1:11" ht="15" customHeight="1">
      <c r="A6" s="150" t="s">
        <v>86</v>
      </c>
      <c r="B6" s="151" t="s">
        <v>105</v>
      </c>
      <c r="C6" s="151" t="s">
        <v>105</v>
      </c>
      <c r="D6" s="151" t="s">
        <v>105</v>
      </c>
      <c r="E6" s="143" t="s">
        <v>101</v>
      </c>
      <c r="F6" s="143" t="s">
        <v>64</v>
      </c>
      <c r="G6" s="143" t="s">
        <v>1</v>
      </c>
      <c r="H6" s="143" t="s">
        <v>88</v>
      </c>
      <c r="I6" s="143" t="s">
        <v>60</v>
      </c>
      <c r="J6" s="143" t="s">
        <v>76</v>
      </c>
      <c r="K6" s="145" t="s">
        <v>70</v>
      </c>
    </row>
    <row r="7" spans="1:11" ht="15" customHeight="1">
      <c r="A7" s="147" t="s">
        <v>39</v>
      </c>
      <c r="B7" s="144" t="s">
        <v>105</v>
      </c>
      <c r="C7" s="144" t="s">
        <v>105</v>
      </c>
      <c r="D7" s="148" t="s">
        <v>92</v>
      </c>
      <c r="E7" s="144" t="s">
        <v>105</v>
      </c>
      <c r="F7" s="144" t="s">
        <v>105</v>
      </c>
      <c r="G7" s="144" t="s">
        <v>105</v>
      </c>
      <c r="H7" s="144" t="s">
        <v>105</v>
      </c>
      <c r="I7" s="144" t="s">
        <v>105</v>
      </c>
      <c r="J7" s="144" t="s">
        <v>105</v>
      </c>
      <c r="K7" s="146" t="s">
        <v>36</v>
      </c>
    </row>
    <row r="8" spans="1:11" ht="15" customHeight="1">
      <c r="A8" s="147" t="s">
        <v>105</v>
      </c>
      <c r="B8" s="144" t="s">
        <v>105</v>
      </c>
      <c r="C8" s="144" t="s">
        <v>105</v>
      </c>
      <c r="D8" s="148" t="s">
        <v>105</v>
      </c>
      <c r="E8" s="144" t="s">
        <v>105</v>
      </c>
      <c r="F8" s="144" t="s">
        <v>105</v>
      </c>
      <c r="G8" s="144" t="s">
        <v>105</v>
      </c>
      <c r="H8" s="144" t="s">
        <v>105</v>
      </c>
      <c r="I8" s="144" t="s">
        <v>105</v>
      </c>
      <c r="J8" s="144" t="s">
        <v>105</v>
      </c>
      <c r="K8" s="146" t="s">
        <v>105</v>
      </c>
    </row>
    <row r="9" spans="1:11" ht="15" customHeight="1">
      <c r="A9" s="147" t="s">
        <v>105</v>
      </c>
      <c r="B9" s="144" t="s">
        <v>105</v>
      </c>
      <c r="C9" s="144" t="s">
        <v>105</v>
      </c>
      <c r="D9" s="148" t="s">
        <v>105</v>
      </c>
      <c r="E9" s="144" t="s">
        <v>105</v>
      </c>
      <c r="F9" s="144" t="s">
        <v>105</v>
      </c>
      <c r="G9" s="144" t="s">
        <v>105</v>
      </c>
      <c r="H9" s="144" t="s">
        <v>105</v>
      </c>
      <c r="I9" s="144" t="s">
        <v>105</v>
      </c>
      <c r="J9" s="144" t="s">
        <v>105</v>
      </c>
      <c r="K9" s="146" t="s">
        <v>105</v>
      </c>
    </row>
    <row r="10" spans="1:11" ht="15" customHeight="1">
      <c r="A10" s="87" t="s">
        <v>17</v>
      </c>
      <c r="B10" s="88" t="s">
        <v>69</v>
      </c>
      <c r="C10" s="86" t="s">
        <v>78</v>
      </c>
      <c r="D10" s="86" t="s">
        <v>35</v>
      </c>
      <c r="E10" s="89"/>
      <c r="F10" s="89"/>
      <c r="G10" s="89"/>
      <c r="H10" s="89"/>
      <c r="I10" s="89"/>
      <c r="J10" s="89"/>
      <c r="K10" s="90"/>
    </row>
    <row r="11" spans="1:11" ht="15" customHeight="1">
      <c r="A11" s="141">
        <v>204</v>
      </c>
      <c r="B11" s="142"/>
      <c r="C11" s="142"/>
      <c r="D11" s="91" t="s">
        <v>231</v>
      </c>
      <c r="E11" s="89">
        <v>0.3735</v>
      </c>
      <c r="F11" s="89">
        <v>0.3735</v>
      </c>
      <c r="G11" s="89">
        <v>0</v>
      </c>
      <c r="H11" s="89">
        <v>0</v>
      </c>
      <c r="I11" s="89">
        <v>0</v>
      </c>
      <c r="J11" s="89">
        <v>0</v>
      </c>
      <c r="K11" s="90">
        <v>0</v>
      </c>
    </row>
    <row r="12" spans="1:11" ht="15" customHeight="1">
      <c r="A12" s="139">
        <v>20402</v>
      </c>
      <c r="B12" s="140"/>
      <c r="C12" s="140"/>
      <c r="D12" s="91" t="s">
        <v>232</v>
      </c>
      <c r="E12" s="89">
        <v>0.3735</v>
      </c>
      <c r="F12" s="89">
        <v>0.3735</v>
      </c>
      <c r="G12" s="89">
        <v>0</v>
      </c>
      <c r="H12" s="89">
        <v>0</v>
      </c>
      <c r="I12" s="89">
        <v>0</v>
      </c>
      <c r="J12" s="89">
        <v>0</v>
      </c>
      <c r="K12" s="90">
        <v>0</v>
      </c>
    </row>
    <row r="13" spans="1:11" ht="15" customHeight="1">
      <c r="A13" s="139">
        <v>2040204</v>
      </c>
      <c r="B13" s="140"/>
      <c r="C13" s="140"/>
      <c r="D13" s="91" t="s">
        <v>233</v>
      </c>
      <c r="E13" s="89">
        <v>0.3735</v>
      </c>
      <c r="F13" s="89">
        <v>0.3735</v>
      </c>
      <c r="G13" s="89">
        <v>0</v>
      </c>
      <c r="H13" s="89">
        <v>0</v>
      </c>
      <c r="I13" s="89">
        <v>0</v>
      </c>
      <c r="J13" s="89">
        <v>0</v>
      </c>
      <c r="K13" s="90">
        <v>0</v>
      </c>
    </row>
    <row r="14" spans="1:11" ht="15" customHeight="1">
      <c r="A14" s="141">
        <v>205</v>
      </c>
      <c r="B14" s="142"/>
      <c r="C14" s="142"/>
      <c r="D14" s="91" t="s">
        <v>234</v>
      </c>
      <c r="E14" s="89">
        <f>E15+E19+E21</f>
        <v>2215.4718</v>
      </c>
      <c r="F14" s="89">
        <f>F15+F19+F21</f>
        <v>2215.4718</v>
      </c>
      <c r="G14" s="89">
        <v>0</v>
      </c>
      <c r="H14" s="89">
        <v>0</v>
      </c>
      <c r="I14" s="89">
        <v>0</v>
      </c>
      <c r="J14" s="89">
        <v>0</v>
      </c>
      <c r="K14" s="90">
        <v>0</v>
      </c>
    </row>
    <row r="15" spans="1:11" ht="15" customHeight="1">
      <c r="A15" s="139">
        <v>20502</v>
      </c>
      <c r="B15" s="140"/>
      <c r="C15" s="140"/>
      <c r="D15" s="91" t="s">
        <v>235</v>
      </c>
      <c r="E15" s="89">
        <f>E16+E17+E18</f>
        <v>2057.0986</v>
      </c>
      <c r="F15" s="89">
        <f>F16+F17+F18</f>
        <v>2057.0986</v>
      </c>
      <c r="G15" s="89">
        <v>0</v>
      </c>
      <c r="H15" s="89">
        <v>0</v>
      </c>
      <c r="I15" s="89">
        <v>0</v>
      </c>
      <c r="J15" s="89">
        <v>0</v>
      </c>
      <c r="K15" s="90">
        <v>0</v>
      </c>
    </row>
    <row r="16" spans="1:11" ht="15" customHeight="1">
      <c r="A16" s="139">
        <v>2050201</v>
      </c>
      <c r="B16" s="140"/>
      <c r="C16" s="140"/>
      <c r="D16" s="91" t="s">
        <v>236</v>
      </c>
      <c r="E16" s="89">
        <v>95.7195</v>
      </c>
      <c r="F16" s="89">
        <v>95.7195</v>
      </c>
      <c r="G16" s="89">
        <v>0</v>
      </c>
      <c r="H16" s="89">
        <v>0</v>
      </c>
      <c r="I16" s="89">
        <v>0</v>
      </c>
      <c r="J16" s="89">
        <v>0</v>
      </c>
      <c r="K16" s="90">
        <v>0</v>
      </c>
    </row>
    <row r="17" spans="1:11" ht="15" customHeight="1">
      <c r="A17" s="139">
        <v>2050202</v>
      </c>
      <c r="B17" s="140"/>
      <c r="C17" s="140"/>
      <c r="D17" s="91" t="s">
        <v>237</v>
      </c>
      <c r="E17" s="89">
        <v>1641.8829</v>
      </c>
      <c r="F17" s="89">
        <v>1641.8829</v>
      </c>
      <c r="G17" s="89">
        <v>0</v>
      </c>
      <c r="H17" s="89">
        <v>0</v>
      </c>
      <c r="I17" s="89">
        <v>0</v>
      </c>
      <c r="J17" s="89">
        <v>0</v>
      </c>
      <c r="K17" s="90">
        <v>0</v>
      </c>
    </row>
    <row r="18" spans="1:11" ht="15" customHeight="1">
      <c r="A18" s="139">
        <v>2050203</v>
      </c>
      <c r="B18" s="140"/>
      <c r="C18" s="140"/>
      <c r="D18" s="91" t="s">
        <v>238</v>
      </c>
      <c r="E18" s="89">
        <v>319.4962</v>
      </c>
      <c r="F18" s="89">
        <v>319.4962</v>
      </c>
      <c r="G18" s="89">
        <v>0</v>
      </c>
      <c r="H18" s="89">
        <v>0</v>
      </c>
      <c r="I18" s="89">
        <v>0</v>
      </c>
      <c r="J18" s="89">
        <v>0</v>
      </c>
      <c r="K18" s="90">
        <v>0</v>
      </c>
    </row>
    <row r="19" spans="1:11" ht="15" customHeight="1">
      <c r="A19" s="139">
        <v>20508</v>
      </c>
      <c r="B19" s="140"/>
      <c r="C19" s="140"/>
      <c r="D19" s="91" t="s">
        <v>239</v>
      </c>
      <c r="E19" s="89">
        <f>E20</f>
        <v>7.3732</v>
      </c>
      <c r="F19" s="89">
        <v>7.3732</v>
      </c>
      <c r="G19" s="89">
        <v>0</v>
      </c>
      <c r="H19" s="89">
        <v>0</v>
      </c>
      <c r="I19" s="89">
        <v>0</v>
      </c>
      <c r="J19" s="89">
        <v>0</v>
      </c>
      <c r="K19" s="90">
        <v>0</v>
      </c>
    </row>
    <row r="20" spans="1:11" ht="15" customHeight="1">
      <c r="A20" s="139">
        <v>2050801</v>
      </c>
      <c r="B20" s="140"/>
      <c r="C20" s="140"/>
      <c r="D20" s="91" t="s">
        <v>240</v>
      </c>
      <c r="E20" s="89">
        <v>7.3732</v>
      </c>
      <c r="F20" s="89">
        <v>7.3732</v>
      </c>
      <c r="G20" s="89">
        <v>0</v>
      </c>
      <c r="H20" s="89">
        <v>0</v>
      </c>
      <c r="I20" s="89">
        <v>0</v>
      </c>
      <c r="J20" s="89">
        <v>0</v>
      </c>
      <c r="K20" s="90">
        <v>0</v>
      </c>
    </row>
    <row r="21" spans="1:11" ht="15" customHeight="1">
      <c r="A21" s="139">
        <v>20509</v>
      </c>
      <c r="B21" s="140"/>
      <c r="C21" s="140"/>
      <c r="D21" s="91" t="s">
        <v>241</v>
      </c>
      <c r="E21" s="89">
        <f>E22</f>
        <v>151</v>
      </c>
      <c r="F21" s="89">
        <f>F22</f>
        <v>151</v>
      </c>
      <c r="G21" s="89">
        <v>0</v>
      </c>
      <c r="H21" s="89">
        <v>0</v>
      </c>
      <c r="I21" s="89">
        <v>0</v>
      </c>
      <c r="J21" s="89">
        <v>0</v>
      </c>
      <c r="K21" s="90">
        <v>0</v>
      </c>
    </row>
    <row r="22" spans="1:11" ht="15" customHeight="1">
      <c r="A22" s="139">
        <v>2050999</v>
      </c>
      <c r="B22" s="140"/>
      <c r="C22" s="140"/>
      <c r="D22" s="91" t="s">
        <v>242</v>
      </c>
      <c r="E22" s="89">
        <v>151</v>
      </c>
      <c r="F22" s="89">
        <v>151</v>
      </c>
      <c r="G22" s="89">
        <v>0</v>
      </c>
      <c r="H22" s="89">
        <v>0</v>
      </c>
      <c r="I22" s="89">
        <v>0</v>
      </c>
      <c r="J22" s="89">
        <v>0</v>
      </c>
      <c r="K22" s="90">
        <v>0</v>
      </c>
    </row>
    <row r="23" spans="1:11" ht="15" customHeight="1">
      <c r="A23" s="141">
        <v>207</v>
      </c>
      <c r="B23" s="142"/>
      <c r="C23" s="142"/>
      <c r="D23" s="91" t="s">
        <v>243</v>
      </c>
      <c r="E23" s="89">
        <f>E24+E27</f>
        <v>99</v>
      </c>
      <c r="F23" s="89">
        <f>E23</f>
        <v>99</v>
      </c>
      <c r="G23" s="89">
        <v>0</v>
      </c>
      <c r="H23" s="89">
        <v>0</v>
      </c>
      <c r="I23" s="89">
        <v>0</v>
      </c>
      <c r="J23" s="89">
        <v>0</v>
      </c>
      <c r="K23" s="90">
        <v>0</v>
      </c>
    </row>
    <row r="24" spans="1:11" ht="15" customHeight="1">
      <c r="A24" s="152">
        <v>20701</v>
      </c>
      <c r="B24" s="153"/>
      <c r="C24" s="140"/>
      <c r="D24" s="91" t="s">
        <v>244</v>
      </c>
      <c r="E24" s="89">
        <f>E25+E26</f>
        <v>29</v>
      </c>
      <c r="F24" s="89">
        <f aca="true" t="shared" si="0" ref="F24:F53">E24</f>
        <v>29</v>
      </c>
      <c r="G24" s="89">
        <v>0</v>
      </c>
      <c r="H24" s="89">
        <v>0</v>
      </c>
      <c r="I24" s="89">
        <v>0</v>
      </c>
      <c r="J24" s="89">
        <v>0</v>
      </c>
      <c r="K24" s="90">
        <v>0</v>
      </c>
    </row>
    <row r="25" spans="1:11" ht="15" customHeight="1">
      <c r="A25" s="152">
        <v>2070106</v>
      </c>
      <c r="B25" s="153"/>
      <c r="C25" s="140"/>
      <c r="D25" s="91" t="s">
        <v>245</v>
      </c>
      <c r="E25" s="89">
        <v>9</v>
      </c>
      <c r="F25" s="89">
        <f t="shared" si="0"/>
        <v>9</v>
      </c>
      <c r="G25" s="89">
        <v>0</v>
      </c>
      <c r="H25" s="89">
        <v>0</v>
      </c>
      <c r="I25" s="89">
        <v>0</v>
      </c>
      <c r="J25" s="89">
        <v>0</v>
      </c>
      <c r="K25" s="90">
        <v>0</v>
      </c>
    </row>
    <row r="26" spans="1:11" ht="15" customHeight="1">
      <c r="A26" s="152">
        <v>2070199</v>
      </c>
      <c r="B26" s="153"/>
      <c r="C26" s="140"/>
      <c r="D26" s="91" t="s">
        <v>246</v>
      </c>
      <c r="E26" s="89">
        <v>20</v>
      </c>
      <c r="F26" s="89">
        <f t="shared" si="0"/>
        <v>20</v>
      </c>
      <c r="G26" s="89">
        <v>0</v>
      </c>
      <c r="H26" s="89">
        <v>0</v>
      </c>
      <c r="I26" s="89">
        <v>0</v>
      </c>
      <c r="J26" s="89">
        <v>0</v>
      </c>
      <c r="K26" s="90">
        <v>0</v>
      </c>
    </row>
    <row r="27" spans="1:11" ht="15" customHeight="1">
      <c r="A27" s="152">
        <v>20703</v>
      </c>
      <c r="B27" s="153"/>
      <c r="C27" s="140"/>
      <c r="D27" s="91" t="s">
        <v>247</v>
      </c>
      <c r="E27" s="89">
        <f>E28</f>
        <v>70</v>
      </c>
      <c r="F27" s="89">
        <f t="shared" si="0"/>
        <v>70</v>
      </c>
      <c r="G27" s="89">
        <v>0</v>
      </c>
      <c r="H27" s="89">
        <v>0</v>
      </c>
      <c r="I27" s="89">
        <v>0</v>
      </c>
      <c r="J27" s="89">
        <v>0</v>
      </c>
      <c r="K27" s="90">
        <v>0</v>
      </c>
    </row>
    <row r="28" spans="1:11" ht="15" customHeight="1">
      <c r="A28" s="152">
        <v>2070307</v>
      </c>
      <c r="B28" s="153"/>
      <c r="C28" s="140"/>
      <c r="D28" s="91" t="s">
        <v>248</v>
      </c>
      <c r="E28" s="89">
        <v>70</v>
      </c>
      <c r="F28" s="89">
        <f t="shared" si="0"/>
        <v>70</v>
      </c>
      <c r="G28" s="89">
        <v>0</v>
      </c>
      <c r="H28" s="89">
        <v>0</v>
      </c>
      <c r="I28" s="89">
        <v>0</v>
      </c>
      <c r="J28" s="89">
        <v>0</v>
      </c>
      <c r="K28" s="90">
        <v>0</v>
      </c>
    </row>
    <row r="29" spans="1:11" ht="15" customHeight="1">
      <c r="A29" s="154">
        <v>210</v>
      </c>
      <c r="B29" s="155"/>
      <c r="C29" s="156"/>
      <c r="D29" s="121" t="s">
        <v>267</v>
      </c>
      <c r="E29" s="122">
        <f>E30+E33+E35+E38</f>
        <v>442.691071</v>
      </c>
      <c r="F29" s="122">
        <f t="shared" si="0"/>
        <v>442.691071</v>
      </c>
      <c r="G29" s="122">
        <v>0</v>
      </c>
      <c r="H29" s="122">
        <v>0</v>
      </c>
      <c r="I29" s="122">
        <v>0</v>
      </c>
      <c r="J29" s="122">
        <v>0</v>
      </c>
      <c r="K29" s="123">
        <v>0</v>
      </c>
    </row>
    <row r="30" spans="1:11" ht="15" customHeight="1">
      <c r="A30" s="152">
        <v>21003</v>
      </c>
      <c r="B30" s="153"/>
      <c r="C30" s="140"/>
      <c r="D30" s="91" t="s">
        <v>249</v>
      </c>
      <c r="E30" s="89">
        <f>E31+E32</f>
        <v>374.911171</v>
      </c>
      <c r="F30" s="89">
        <f t="shared" si="0"/>
        <v>374.911171</v>
      </c>
      <c r="G30" s="89">
        <v>0</v>
      </c>
      <c r="H30" s="89">
        <v>0</v>
      </c>
      <c r="I30" s="89">
        <v>0</v>
      </c>
      <c r="J30" s="89">
        <v>0</v>
      </c>
      <c r="K30" s="90">
        <v>0</v>
      </c>
    </row>
    <row r="31" spans="1:11" ht="15" customHeight="1">
      <c r="A31" s="152">
        <v>2100302</v>
      </c>
      <c r="B31" s="153"/>
      <c r="C31" s="140"/>
      <c r="D31" s="91" t="s">
        <v>250</v>
      </c>
      <c r="E31" s="89">
        <v>43.815</v>
      </c>
      <c r="F31" s="89">
        <f t="shared" si="0"/>
        <v>43.815</v>
      </c>
      <c r="G31" s="89">
        <v>0</v>
      </c>
      <c r="H31" s="89">
        <v>0</v>
      </c>
      <c r="I31" s="89">
        <v>0</v>
      </c>
      <c r="J31" s="89">
        <v>0</v>
      </c>
      <c r="K31" s="90">
        <v>0</v>
      </c>
    </row>
    <row r="32" spans="1:11" ht="15" customHeight="1">
      <c r="A32" s="152">
        <v>2100399</v>
      </c>
      <c r="B32" s="153"/>
      <c r="C32" s="140"/>
      <c r="D32" s="91" t="s">
        <v>251</v>
      </c>
      <c r="E32" s="89">
        <v>331.096171</v>
      </c>
      <c r="F32" s="89">
        <f t="shared" si="0"/>
        <v>331.096171</v>
      </c>
      <c r="G32" s="89">
        <v>0</v>
      </c>
      <c r="H32" s="89">
        <v>0</v>
      </c>
      <c r="I32" s="89">
        <v>0</v>
      </c>
      <c r="J32" s="89">
        <v>0</v>
      </c>
      <c r="K32" s="90">
        <v>0</v>
      </c>
    </row>
    <row r="33" spans="1:11" ht="15" customHeight="1">
      <c r="A33" s="152">
        <v>21004</v>
      </c>
      <c r="B33" s="153"/>
      <c r="C33" s="140"/>
      <c r="D33" s="91" t="s">
        <v>252</v>
      </c>
      <c r="E33" s="89">
        <f>E34</f>
        <v>25.774</v>
      </c>
      <c r="F33" s="89">
        <f t="shared" si="0"/>
        <v>25.774</v>
      </c>
      <c r="G33" s="89">
        <v>0</v>
      </c>
      <c r="H33" s="89">
        <v>0</v>
      </c>
      <c r="I33" s="89">
        <v>0</v>
      </c>
      <c r="J33" s="89">
        <v>0</v>
      </c>
      <c r="K33" s="90">
        <v>0</v>
      </c>
    </row>
    <row r="34" spans="1:11" ht="15" customHeight="1">
      <c r="A34" s="152">
        <v>2100499</v>
      </c>
      <c r="B34" s="153"/>
      <c r="C34" s="140"/>
      <c r="D34" s="91" t="s">
        <v>253</v>
      </c>
      <c r="E34" s="89">
        <v>25.774</v>
      </c>
      <c r="F34" s="89">
        <f t="shared" si="0"/>
        <v>25.774</v>
      </c>
      <c r="G34" s="89">
        <v>0</v>
      </c>
      <c r="H34" s="89">
        <v>0</v>
      </c>
      <c r="I34" s="89">
        <v>0</v>
      </c>
      <c r="J34" s="89">
        <v>0</v>
      </c>
      <c r="K34" s="90">
        <v>0</v>
      </c>
    </row>
    <row r="35" spans="1:11" ht="15" customHeight="1">
      <c r="A35" s="152">
        <v>21005</v>
      </c>
      <c r="B35" s="153"/>
      <c r="C35" s="140"/>
      <c r="D35" s="91" t="s">
        <v>254</v>
      </c>
      <c r="E35" s="89">
        <f>E36+E37</f>
        <v>22.0059</v>
      </c>
      <c r="F35" s="89">
        <f t="shared" si="0"/>
        <v>22.0059</v>
      </c>
      <c r="G35" s="89">
        <v>0</v>
      </c>
      <c r="H35" s="89">
        <v>0</v>
      </c>
      <c r="I35" s="89">
        <v>0</v>
      </c>
      <c r="J35" s="89">
        <v>0</v>
      </c>
      <c r="K35" s="90">
        <v>0</v>
      </c>
    </row>
    <row r="36" spans="1:11" ht="15" customHeight="1">
      <c r="A36" s="152">
        <v>2100501</v>
      </c>
      <c r="B36" s="153"/>
      <c r="C36" s="140"/>
      <c r="D36" s="91" t="s">
        <v>255</v>
      </c>
      <c r="E36" s="89">
        <v>7.5159</v>
      </c>
      <c r="F36" s="89">
        <f t="shared" si="0"/>
        <v>7.5159</v>
      </c>
      <c r="G36" s="89">
        <v>0</v>
      </c>
      <c r="H36" s="89">
        <v>0</v>
      </c>
      <c r="I36" s="89">
        <v>0</v>
      </c>
      <c r="J36" s="89">
        <v>0</v>
      </c>
      <c r="K36" s="90">
        <v>0</v>
      </c>
    </row>
    <row r="37" spans="1:11" ht="15" customHeight="1">
      <c r="A37" s="152">
        <v>2100503</v>
      </c>
      <c r="B37" s="153"/>
      <c r="C37" s="140"/>
      <c r="D37" s="91" t="s">
        <v>256</v>
      </c>
      <c r="E37" s="89">
        <v>14.49</v>
      </c>
      <c r="F37" s="89">
        <f t="shared" si="0"/>
        <v>14.49</v>
      </c>
      <c r="G37" s="89">
        <v>0</v>
      </c>
      <c r="H37" s="89">
        <v>0</v>
      </c>
      <c r="I37" s="89">
        <v>0</v>
      </c>
      <c r="J37" s="89">
        <v>0</v>
      </c>
      <c r="K37" s="90">
        <v>0</v>
      </c>
    </row>
    <row r="38" spans="1:11" ht="15" customHeight="1">
      <c r="A38" s="152">
        <v>21099</v>
      </c>
      <c r="B38" s="153"/>
      <c r="C38" s="140"/>
      <c r="D38" s="91" t="s">
        <v>257</v>
      </c>
      <c r="E38" s="89">
        <f>E39</f>
        <v>20</v>
      </c>
      <c r="F38" s="89">
        <f t="shared" si="0"/>
        <v>20</v>
      </c>
      <c r="G38" s="89">
        <v>0</v>
      </c>
      <c r="H38" s="89">
        <v>0</v>
      </c>
      <c r="I38" s="89">
        <v>0</v>
      </c>
      <c r="J38" s="89">
        <v>0</v>
      </c>
      <c r="K38" s="90">
        <v>0</v>
      </c>
    </row>
    <row r="39" spans="1:11" ht="15" customHeight="1">
      <c r="A39" s="152">
        <v>2109901</v>
      </c>
      <c r="B39" s="153"/>
      <c r="C39" s="140"/>
      <c r="D39" s="91" t="s">
        <v>257</v>
      </c>
      <c r="E39" s="89">
        <v>20</v>
      </c>
      <c r="F39" s="89">
        <f t="shared" si="0"/>
        <v>20</v>
      </c>
      <c r="G39" s="89">
        <v>0</v>
      </c>
      <c r="H39" s="89">
        <v>0</v>
      </c>
      <c r="I39" s="89">
        <v>0</v>
      </c>
      <c r="J39" s="89">
        <v>0</v>
      </c>
      <c r="K39" s="90">
        <v>0</v>
      </c>
    </row>
    <row r="40" spans="1:11" ht="15" customHeight="1">
      <c r="A40" s="133" t="s">
        <v>147</v>
      </c>
      <c r="B40" s="134" t="s">
        <v>105</v>
      </c>
      <c r="C40" s="134" t="s">
        <v>105</v>
      </c>
      <c r="D40" s="92" t="s">
        <v>161</v>
      </c>
      <c r="E40" s="89">
        <f>E41+E45+E47+E49</f>
        <v>4994.301408000001</v>
      </c>
      <c r="F40" s="89">
        <f t="shared" si="0"/>
        <v>4994.301408000001</v>
      </c>
      <c r="G40" s="89">
        <v>0</v>
      </c>
      <c r="H40" s="89">
        <v>0</v>
      </c>
      <c r="I40" s="89">
        <v>0</v>
      </c>
      <c r="J40" s="89">
        <v>0</v>
      </c>
      <c r="K40" s="90">
        <v>0</v>
      </c>
    </row>
    <row r="41" spans="1:11" ht="15" customHeight="1">
      <c r="A41" s="133" t="s">
        <v>148</v>
      </c>
      <c r="B41" s="134" t="s">
        <v>105</v>
      </c>
      <c r="C41" s="134" t="s">
        <v>105</v>
      </c>
      <c r="D41" s="92" t="s">
        <v>162</v>
      </c>
      <c r="E41" s="89">
        <f>E42+E43+E44</f>
        <v>456.711957</v>
      </c>
      <c r="F41" s="89">
        <f t="shared" si="0"/>
        <v>456.711957</v>
      </c>
      <c r="G41" s="89">
        <v>0</v>
      </c>
      <c r="H41" s="89">
        <v>0</v>
      </c>
      <c r="I41" s="89">
        <v>0</v>
      </c>
      <c r="J41" s="89">
        <v>0</v>
      </c>
      <c r="K41" s="90">
        <v>0</v>
      </c>
    </row>
    <row r="42" spans="1:11" ht="15" customHeight="1">
      <c r="A42" s="133" t="s">
        <v>149</v>
      </c>
      <c r="B42" s="134" t="s">
        <v>105</v>
      </c>
      <c r="C42" s="134" t="s">
        <v>105</v>
      </c>
      <c r="D42" s="92" t="s">
        <v>163</v>
      </c>
      <c r="E42" s="89">
        <v>251.527422</v>
      </c>
      <c r="F42" s="89">
        <f t="shared" si="0"/>
        <v>251.527422</v>
      </c>
      <c r="G42" s="89">
        <v>0</v>
      </c>
      <c r="H42" s="89">
        <v>0</v>
      </c>
      <c r="I42" s="89">
        <v>0</v>
      </c>
      <c r="J42" s="89">
        <v>0</v>
      </c>
      <c r="K42" s="90">
        <v>0</v>
      </c>
    </row>
    <row r="43" spans="1:11" ht="15" customHeight="1">
      <c r="A43" s="133" t="s">
        <v>150</v>
      </c>
      <c r="B43" s="134" t="s">
        <v>105</v>
      </c>
      <c r="C43" s="134" t="s">
        <v>105</v>
      </c>
      <c r="D43" s="92" t="s">
        <v>164</v>
      </c>
      <c r="E43" s="89">
        <v>201.344535</v>
      </c>
      <c r="F43" s="89">
        <f t="shared" si="0"/>
        <v>201.344535</v>
      </c>
      <c r="G43" s="89">
        <v>0</v>
      </c>
      <c r="H43" s="89">
        <v>0</v>
      </c>
      <c r="I43" s="89">
        <v>0</v>
      </c>
      <c r="J43" s="89">
        <v>0</v>
      </c>
      <c r="K43" s="90">
        <v>0</v>
      </c>
    </row>
    <row r="44" spans="1:11" ht="15" customHeight="1">
      <c r="A44" s="133" t="s">
        <v>151</v>
      </c>
      <c r="B44" s="134" t="s">
        <v>105</v>
      </c>
      <c r="C44" s="134" t="s">
        <v>105</v>
      </c>
      <c r="D44" s="92" t="s">
        <v>165</v>
      </c>
      <c r="E44" s="89">
        <v>3.84</v>
      </c>
      <c r="F44" s="89">
        <f t="shared" si="0"/>
        <v>3.84</v>
      </c>
      <c r="G44" s="89">
        <v>0</v>
      </c>
      <c r="H44" s="89">
        <v>0</v>
      </c>
      <c r="I44" s="89">
        <v>0</v>
      </c>
      <c r="J44" s="89">
        <v>0</v>
      </c>
      <c r="K44" s="90">
        <v>0</v>
      </c>
    </row>
    <row r="45" spans="1:11" ht="15" customHeight="1">
      <c r="A45" s="133" t="s">
        <v>152</v>
      </c>
      <c r="B45" s="134" t="s">
        <v>105</v>
      </c>
      <c r="C45" s="134" t="s">
        <v>105</v>
      </c>
      <c r="D45" s="92" t="s">
        <v>166</v>
      </c>
      <c r="E45" s="89">
        <f>E46</f>
        <v>4482.989451</v>
      </c>
      <c r="F45" s="89">
        <f t="shared" si="0"/>
        <v>4482.989451</v>
      </c>
      <c r="G45" s="89">
        <v>0</v>
      </c>
      <c r="H45" s="89">
        <v>0</v>
      </c>
      <c r="I45" s="89">
        <v>0</v>
      </c>
      <c r="J45" s="89">
        <v>0</v>
      </c>
      <c r="K45" s="90">
        <v>0</v>
      </c>
    </row>
    <row r="46" spans="1:11" ht="15" customHeight="1">
      <c r="A46" s="133" t="s">
        <v>153</v>
      </c>
      <c r="B46" s="134" t="s">
        <v>105</v>
      </c>
      <c r="C46" s="134" t="s">
        <v>105</v>
      </c>
      <c r="D46" s="92" t="s">
        <v>167</v>
      </c>
      <c r="E46" s="89">
        <v>4482.989451</v>
      </c>
      <c r="F46" s="89">
        <f t="shared" si="0"/>
        <v>4482.989451</v>
      </c>
      <c r="G46" s="89">
        <v>0</v>
      </c>
      <c r="H46" s="89">
        <v>0</v>
      </c>
      <c r="I46" s="89">
        <v>0</v>
      </c>
      <c r="J46" s="89">
        <v>0</v>
      </c>
      <c r="K46" s="90">
        <v>0</v>
      </c>
    </row>
    <row r="47" spans="1:11" ht="15" customHeight="1">
      <c r="A47" s="133" t="s">
        <v>154</v>
      </c>
      <c r="B47" s="134" t="s">
        <v>105</v>
      </c>
      <c r="C47" s="134" t="s">
        <v>105</v>
      </c>
      <c r="D47" s="92" t="s">
        <v>168</v>
      </c>
      <c r="E47" s="89">
        <f>E48</f>
        <v>34.6</v>
      </c>
      <c r="F47" s="89">
        <f t="shared" si="0"/>
        <v>34.6</v>
      </c>
      <c r="G47" s="89">
        <v>0</v>
      </c>
      <c r="H47" s="89">
        <v>0</v>
      </c>
      <c r="I47" s="89">
        <v>0</v>
      </c>
      <c r="J47" s="89">
        <v>0</v>
      </c>
      <c r="K47" s="90">
        <v>0</v>
      </c>
    </row>
    <row r="48" spans="1:11" ht="15" customHeight="1">
      <c r="A48" s="133" t="s">
        <v>155</v>
      </c>
      <c r="B48" s="134" t="s">
        <v>105</v>
      </c>
      <c r="C48" s="134" t="s">
        <v>105</v>
      </c>
      <c r="D48" s="92" t="s">
        <v>169</v>
      </c>
      <c r="E48" s="89">
        <v>34.6</v>
      </c>
      <c r="F48" s="89">
        <f t="shared" si="0"/>
        <v>34.6</v>
      </c>
      <c r="G48" s="89">
        <v>0</v>
      </c>
      <c r="H48" s="89">
        <v>0</v>
      </c>
      <c r="I48" s="89">
        <v>0</v>
      </c>
      <c r="J48" s="89">
        <v>0</v>
      </c>
      <c r="K48" s="90">
        <v>0</v>
      </c>
    </row>
    <row r="49" spans="1:11" ht="15" customHeight="1">
      <c r="A49" s="133" t="s">
        <v>156</v>
      </c>
      <c r="B49" s="134" t="s">
        <v>105</v>
      </c>
      <c r="C49" s="134" t="s">
        <v>105</v>
      </c>
      <c r="D49" s="92" t="s">
        <v>170</v>
      </c>
      <c r="E49" s="89">
        <f>E50</f>
        <v>20</v>
      </c>
      <c r="F49" s="89">
        <f t="shared" si="0"/>
        <v>20</v>
      </c>
      <c r="G49" s="89">
        <v>0</v>
      </c>
      <c r="H49" s="89">
        <v>0</v>
      </c>
      <c r="I49" s="89">
        <v>0</v>
      </c>
      <c r="J49" s="89">
        <v>0</v>
      </c>
      <c r="K49" s="90">
        <v>0</v>
      </c>
    </row>
    <row r="50" spans="1:11" ht="15" customHeight="1">
      <c r="A50" s="133" t="s">
        <v>157</v>
      </c>
      <c r="B50" s="134" t="s">
        <v>105</v>
      </c>
      <c r="C50" s="134" t="s">
        <v>105</v>
      </c>
      <c r="D50" s="92" t="s">
        <v>171</v>
      </c>
      <c r="E50" s="89">
        <v>20</v>
      </c>
      <c r="F50" s="89">
        <f t="shared" si="0"/>
        <v>20</v>
      </c>
      <c r="G50" s="89">
        <v>0</v>
      </c>
      <c r="H50" s="89">
        <v>0</v>
      </c>
      <c r="I50" s="89">
        <v>0</v>
      </c>
      <c r="J50" s="89">
        <v>0</v>
      </c>
      <c r="K50" s="90">
        <v>0</v>
      </c>
    </row>
    <row r="51" spans="1:11" ht="15" customHeight="1">
      <c r="A51" s="133" t="s">
        <v>158</v>
      </c>
      <c r="B51" s="134" t="s">
        <v>105</v>
      </c>
      <c r="C51" s="134" t="s">
        <v>105</v>
      </c>
      <c r="D51" s="92" t="s">
        <v>172</v>
      </c>
      <c r="E51" s="89">
        <f>E52</f>
        <v>15.9123</v>
      </c>
      <c r="F51" s="89">
        <f t="shared" si="0"/>
        <v>15.9123</v>
      </c>
      <c r="G51" s="89">
        <v>0</v>
      </c>
      <c r="H51" s="89">
        <v>0</v>
      </c>
      <c r="I51" s="89">
        <v>0</v>
      </c>
      <c r="J51" s="89">
        <v>0</v>
      </c>
      <c r="K51" s="90">
        <v>0</v>
      </c>
    </row>
    <row r="52" spans="1:11" ht="15" customHeight="1" thickBot="1">
      <c r="A52" s="133" t="s">
        <v>159</v>
      </c>
      <c r="B52" s="134" t="s">
        <v>105</v>
      </c>
      <c r="C52" s="134" t="s">
        <v>105</v>
      </c>
      <c r="D52" s="92" t="s">
        <v>173</v>
      </c>
      <c r="E52" s="89">
        <v>15.9123</v>
      </c>
      <c r="F52" s="89">
        <f t="shared" si="0"/>
        <v>15.9123</v>
      </c>
      <c r="G52" s="89">
        <v>0</v>
      </c>
      <c r="H52" s="89">
        <v>0</v>
      </c>
      <c r="I52" s="89">
        <v>0</v>
      </c>
      <c r="J52" s="89">
        <v>0</v>
      </c>
      <c r="K52" s="90">
        <v>0</v>
      </c>
    </row>
    <row r="53" spans="1:11" ht="15" customHeight="1" thickBot="1">
      <c r="A53" s="137" t="s">
        <v>160</v>
      </c>
      <c r="B53" s="138" t="s">
        <v>105</v>
      </c>
      <c r="C53" s="138" t="s">
        <v>105</v>
      </c>
      <c r="D53" s="93" t="s">
        <v>174</v>
      </c>
      <c r="E53" s="89">
        <v>15.9123</v>
      </c>
      <c r="F53" s="89">
        <f t="shared" si="0"/>
        <v>15.9123</v>
      </c>
      <c r="G53" s="89">
        <v>0</v>
      </c>
      <c r="H53" s="89">
        <v>0</v>
      </c>
      <c r="I53" s="89">
        <v>0</v>
      </c>
      <c r="J53" s="89">
        <v>0</v>
      </c>
      <c r="K53" s="90">
        <v>0</v>
      </c>
    </row>
    <row r="54" spans="1:6" ht="12.75">
      <c r="A54" s="135" t="s">
        <v>258</v>
      </c>
      <c r="B54" s="136"/>
      <c r="C54" s="136"/>
      <c r="D54" s="136"/>
      <c r="E54" s="136"/>
      <c r="F54" s="136"/>
    </row>
    <row r="55" ht="15">
      <c r="G55" s="84"/>
    </row>
  </sheetData>
  <sheetProtection/>
  <mergeCells count="115">
    <mergeCell ref="A27:C27"/>
    <mergeCell ref="A26:C26"/>
    <mergeCell ref="A33:C33"/>
    <mergeCell ref="A32:C32"/>
    <mergeCell ref="A31:C31"/>
    <mergeCell ref="A30:C30"/>
    <mergeCell ref="A29:C29"/>
    <mergeCell ref="A28:C28"/>
    <mergeCell ref="A47:C47"/>
    <mergeCell ref="A46:C46"/>
    <mergeCell ref="A45:C45"/>
    <mergeCell ref="A44:C44"/>
    <mergeCell ref="A35:C35"/>
    <mergeCell ref="A34:C34"/>
    <mergeCell ref="A24:C24"/>
    <mergeCell ref="A37:C37"/>
    <mergeCell ref="A36:C36"/>
    <mergeCell ref="A25:C25"/>
    <mergeCell ref="A43:C43"/>
    <mergeCell ref="A42:C42"/>
    <mergeCell ref="A41:C41"/>
    <mergeCell ref="A40:C40"/>
    <mergeCell ref="A39:C39"/>
    <mergeCell ref="A38:C38"/>
    <mergeCell ref="A3:K3"/>
    <mergeCell ref="A6:D6"/>
    <mergeCell ref="E6:E9"/>
    <mergeCell ref="F6:F9"/>
    <mergeCell ref="I6:I9"/>
    <mergeCell ref="J6:J9"/>
    <mergeCell ref="K6:K9"/>
    <mergeCell ref="A7:C9"/>
    <mergeCell ref="D7:D9"/>
    <mergeCell ref="G6:G9"/>
    <mergeCell ref="H6:H9"/>
    <mergeCell ref="A11:C11"/>
    <mergeCell ref="A12:C12"/>
    <mergeCell ref="A13:C13"/>
    <mergeCell ref="A14:C14"/>
    <mergeCell ref="A15:C15"/>
    <mergeCell ref="A16:C16"/>
    <mergeCell ref="A17:C17"/>
    <mergeCell ref="A18:C18"/>
    <mergeCell ref="A19:C19"/>
    <mergeCell ref="A20:C20"/>
    <mergeCell ref="A21:C21"/>
    <mergeCell ref="A22:C22"/>
    <mergeCell ref="A23:C23"/>
    <mergeCell ref="A48:C48"/>
    <mergeCell ref="A49:C49"/>
    <mergeCell ref="A50:C50"/>
    <mergeCell ref="A51:C51"/>
    <mergeCell ref="A54:F54"/>
    <mergeCell ref="A52:C52"/>
    <mergeCell ref="A53:C53"/>
  </mergeCells>
  <printOptions/>
  <pageMargins left="0.6299212598425197" right="0.2362204724409449" top="0.7480314960629921" bottom="0.7480314960629921" header="0.31496062992125984" footer="0.31496062992125984"/>
  <pageSetup horizontalDpi="600" verticalDpi="600" orientation="landscape" paperSize="9" r:id="rId1"/>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K55"/>
  <sheetViews>
    <sheetView zoomScalePageLayoutView="0" workbookViewId="0" topLeftCell="A1">
      <selection activeCell="L20" sqref="L20"/>
    </sheetView>
  </sheetViews>
  <sheetFormatPr defaultColWidth="9.140625" defaultRowHeight="12.75"/>
  <cols>
    <col min="1" max="3" width="3.140625" style="76" customWidth="1"/>
    <col min="4" max="4" width="29.28125" style="76" customWidth="1"/>
    <col min="5" max="5" width="14.28125" style="76" customWidth="1"/>
    <col min="6" max="6" width="14.421875" style="76" customWidth="1"/>
    <col min="7" max="7" width="12.7109375" style="76" customWidth="1"/>
    <col min="8" max="8" width="12.140625" style="76" customWidth="1"/>
    <col min="9" max="9" width="11.00390625" style="76" customWidth="1"/>
    <col min="10" max="10" width="21.28125" style="76" customWidth="1"/>
    <col min="11" max="11" width="9.7109375" style="76" customWidth="1"/>
    <col min="12" max="16384" width="9.140625" style="76" customWidth="1"/>
  </cols>
  <sheetData>
    <row r="1" spans="1:6" ht="12.75">
      <c r="A1" s="75"/>
      <c r="B1" s="75"/>
      <c r="C1" s="75"/>
      <c r="D1" s="75"/>
      <c r="E1" s="75"/>
      <c r="F1" s="75"/>
    </row>
    <row r="2" spans="1:6" ht="14.25">
      <c r="A2" s="77" t="s">
        <v>259</v>
      </c>
      <c r="B2" s="78"/>
      <c r="C2" s="78"/>
      <c r="D2" s="78"/>
      <c r="E2" s="78"/>
      <c r="F2" s="78"/>
    </row>
    <row r="3" spans="1:11" ht="27">
      <c r="A3" s="149" t="s">
        <v>260</v>
      </c>
      <c r="B3" s="149"/>
      <c r="C3" s="149"/>
      <c r="D3" s="149"/>
      <c r="E3" s="149"/>
      <c r="F3" s="149"/>
      <c r="G3" s="149"/>
      <c r="H3" s="149"/>
      <c r="I3" s="149"/>
      <c r="J3" s="149"/>
      <c r="K3" s="94"/>
    </row>
    <row r="4" spans="1:10" ht="15">
      <c r="A4" s="79"/>
      <c r="B4" s="75"/>
      <c r="F4" s="80" t="s">
        <v>228</v>
      </c>
      <c r="J4" s="81" t="s">
        <v>229</v>
      </c>
    </row>
    <row r="5" spans="1:10" ht="15.75" thickBot="1">
      <c r="A5" s="82" t="s">
        <v>221</v>
      </c>
      <c r="F5" s="84"/>
      <c r="J5" s="85"/>
    </row>
    <row r="6" spans="1:10" ht="15" customHeight="1">
      <c r="A6" s="150" t="s">
        <v>86</v>
      </c>
      <c r="B6" s="151" t="s">
        <v>105</v>
      </c>
      <c r="C6" s="151" t="s">
        <v>105</v>
      </c>
      <c r="D6" s="151" t="s">
        <v>105</v>
      </c>
      <c r="E6" s="143" t="s">
        <v>40</v>
      </c>
      <c r="F6" s="143" t="s">
        <v>79</v>
      </c>
      <c r="G6" s="143" t="s">
        <v>10</v>
      </c>
      <c r="H6" s="143" t="s">
        <v>72</v>
      </c>
      <c r="I6" s="143" t="s">
        <v>33</v>
      </c>
      <c r="J6" s="145" t="s">
        <v>16</v>
      </c>
    </row>
    <row r="7" spans="1:10" ht="15" customHeight="1">
      <c r="A7" s="147" t="s">
        <v>39</v>
      </c>
      <c r="B7" s="144" t="s">
        <v>105</v>
      </c>
      <c r="C7" s="144" t="s">
        <v>105</v>
      </c>
      <c r="D7" s="148" t="s">
        <v>92</v>
      </c>
      <c r="E7" s="144" t="s">
        <v>105</v>
      </c>
      <c r="F7" s="144" t="s">
        <v>105</v>
      </c>
      <c r="G7" s="144" t="s">
        <v>105</v>
      </c>
      <c r="H7" s="144" t="s">
        <v>105</v>
      </c>
      <c r="I7" s="144" t="s">
        <v>105</v>
      </c>
      <c r="J7" s="146" t="s">
        <v>105</v>
      </c>
    </row>
    <row r="8" spans="1:10" ht="15" customHeight="1">
      <c r="A8" s="147" t="s">
        <v>105</v>
      </c>
      <c r="B8" s="144" t="s">
        <v>105</v>
      </c>
      <c r="C8" s="144" t="s">
        <v>105</v>
      </c>
      <c r="D8" s="148" t="s">
        <v>105</v>
      </c>
      <c r="E8" s="144" t="s">
        <v>105</v>
      </c>
      <c r="F8" s="144" t="s">
        <v>105</v>
      </c>
      <c r="G8" s="144" t="s">
        <v>105</v>
      </c>
      <c r="H8" s="144" t="s">
        <v>105</v>
      </c>
      <c r="I8" s="144" t="s">
        <v>105</v>
      </c>
      <c r="J8" s="146" t="s">
        <v>105</v>
      </c>
    </row>
    <row r="9" spans="1:10" ht="15" customHeight="1">
      <c r="A9" s="147" t="s">
        <v>105</v>
      </c>
      <c r="B9" s="144" t="s">
        <v>105</v>
      </c>
      <c r="C9" s="144" t="s">
        <v>105</v>
      </c>
      <c r="D9" s="148" t="s">
        <v>105</v>
      </c>
      <c r="E9" s="144" t="s">
        <v>105</v>
      </c>
      <c r="F9" s="144" t="s">
        <v>105</v>
      </c>
      <c r="G9" s="144" t="s">
        <v>105</v>
      </c>
      <c r="H9" s="144" t="s">
        <v>105</v>
      </c>
      <c r="I9" s="144" t="s">
        <v>105</v>
      </c>
      <c r="J9" s="146" t="s">
        <v>105</v>
      </c>
    </row>
    <row r="10" spans="1:10" ht="15" customHeight="1">
      <c r="A10" s="95" t="s">
        <v>17</v>
      </c>
      <c r="B10" s="95" t="s">
        <v>69</v>
      </c>
      <c r="C10" s="95" t="s">
        <v>78</v>
      </c>
      <c r="D10" s="86" t="s">
        <v>35</v>
      </c>
      <c r="E10" s="89">
        <f>E11+E14+E23+E29+E40+E51</f>
        <v>7767.750079</v>
      </c>
      <c r="F10" s="89">
        <f>F11+F14+F23+F29+F40+F51</f>
        <v>293.28562200000005</v>
      </c>
      <c r="G10" s="89">
        <f>G11+G14+G23+G29+G40+G51</f>
        <v>7474.464457</v>
      </c>
      <c r="H10" s="89">
        <v>0</v>
      </c>
      <c r="I10" s="89">
        <v>0</v>
      </c>
      <c r="J10" s="90">
        <v>0</v>
      </c>
    </row>
    <row r="11" spans="1:10" ht="15" customHeight="1">
      <c r="A11" s="133" t="s">
        <v>175</v>
      </c>
      <c r="B11" s="134" t="s">
        <v>105</v>
      </c>
      <c r="C11" s="134" t="s">
        <v>105</v>
      </c>
      <c r="D11" s="92" t="s">
        <v>134</v>
      </c>
      <c r="E11" s="96">
        <f>3735/10000</f>
        <v>0.3735</v>
      </c>
      <c r="F11" s="96">
        <v>0</v>
      </c>
      <c r="G11" s="96">
        <f>E11</f>
        <v>0.3735</v>
      </c>
      <c r="H11" s="96">
        <v>0</v>
      </c>
      <c r="I11" s="96">
        <v>0</v>
      </c>
      <c r="J11" s="97">
        <v>0</v>
      </c>
    </row>
    <row r="12" spans="1:10" ht="15" customHeight="1">
      <c r="A12" s="133" t="s">
        <v>176</v>
      </c>
      <c r="B12" s="134" t="s">
        <v>105</v>
      </c>
      <c r="C12" s="134" t="s">
        <v>105</v>
      </c>
      <c r="D12" s="92" t="s">
        <v>135</v>
      </c>
      <c r="E12" s="96">
        <f>3735/10000</f>
        <v>0.3735</v>
      </c>
      <c r="F12" s="96">
        <v>0</v>
      </c>
      <c r="G12" s="96">
        <f aca="true" t="shared" si="0" ref="G12:G28">E12</f>
        <v>0.3735</v>
      </c>
      <c r="H12" s="96">
        <v>0</v>
      </c>
      <c r="I12" s="96">
        <v>0</v>
      </c>
      <c r="J12" s="97">
        <v>0</v>
      </c>
    </row>
    <row r="13" spans="1:10" ht="15" customHeight="1">
      <c r="A13" s="133" t="s">
        <v>177</v>
      </c>
      <c r="B13" s="134" t="s">
        <v>105</v>
      </c>
      <c r="C13" s="134" t="s">
        <v>105</v>
      </c>
      <c r="D13" s="92" t="s">
        <v>178</v>
      </c>
      <c r="E13" s="96">
        <f>3735/10000</f>
        <v>0.3735</v>
      </c>
      <c r="F13" s="96">
        <v>0</v>
      </c>
      <c r="G13" s="96">
        <f t="shared" si="0"/>
        <v>0.3735</v>
      </c>
      <c r="H13" s="96">
        <v>0</v>
      </c>
      <c r="I13" s="96">
        <v>0</v>
      </c>
      <c r="J13" s="97">
        <v>0</v>
      </c>
    </row>
    <row r="14" spans="1:10" ht="15" customHeight="1">
      <c r="A14" s="133" t="s">
        <v>179</v>
      </c>
      <c r="B14" s="134" t="s">
        <v>105</v>
      </c>
      <c r="C14" s="134" t="s">
        <v>105</v>
      </c>
      <c r="D14" s="92" t="s">
        <v>136</v>
      </c>
      <c r="E14" s="96">
        <f>22154718/10000</f>
        <v>2215.4718</v>
      </c>
      <c r="F14" s="96">
        <v>0</v>
      </c>
      <c r="G14" s="96">
        <f t="shared" si="0"/>
        <v>2215.4718</v>
      </c>
      <c r="H14" s="96">
        <v>0</v>
      </c>
      <c r="I14" s="96">
        <v>0</v>
      </c>
      <c r="J14" s="97">
        <v>0</v>
      </c>
    </row>
    <row r="15" spans="1:10" ht="15" customHeight="1">
      <c r="A15" s="133" t="s">
        <v>180</v>
      </c>
      <c r="B15" s="134" t="s">
        <v>105</v>
      </c>
      <c r="C15" s="134" t="s">
        <v>105</v>
      </c>
      <c r="D15" s="92" t="s">
        <v>137</v>
      </c>
      <c r="E15" s="96">
        <f>20570986/10000</f>
        <v>2057.0986</v>
      </c>
      <c r="F15" s="96">
        <v>0</v>
      </c>
      <c r="G15" s="96">
        <f t="shared" si="0"/>
        <v>2057.0986</v>
      </c>
      <c r="H15" s="96">
        <v>0</v>
      </c>
      <c r="I15" s="96">
        <v>0</v>
      </c>
      <c r="J15" s="97">
        <v>0</v>
      </c>
    </row>
    <row r="16" spans="1:10" ht="15" customHeight="1">
      <c r="A16" s="133" t="s">
        <v>181</v>
      </c>
      <c r="B16" s="134" t="s">
        <v>105</v>
      </c>
      <c r="C16" s="134" t="s">
        <v>105</v>
      </c>
      <c r="D16" s="92" t="s">
        <v>182</v>
      </c>
      <c r="E16" s="96">
        <f>957195/10000</f>
        <v>95.7195</v>
      </c>
      <c r="F16" s="96">
        <v>0</v>
      </c>
      <c r="G16" s="96">
        <f t="shared" si="0"/>
        <v>95.7195</v>
      </c>
      <c r="H16" s="96">
        <v>0</v>
      </c>
      <c r="I16" s="96">
        <v>0</v>
      </c>
      <c r="J16" s="97">
        <v>0</v>
      </c>
    </row>
    <row r="17" spans="1:10" ht="15" customHeight="1">
      <c r="A17" s="133" t="s">
        <v>183</v>
      </c>
      <c r="B17" s="134" t="s">
        <v>105</v>
      </c>
      <c r="C17" s="134" t="s">
        <v>105</v>
      </c>
      <c r="D17" s="92" t="s">
        <v>184</v>
      </c>
      <c r="E17" s="96">
        <f>16418829/10000</f>
        <v>1641.8829</v>
      </c>
      <c r="F17" s="96">
        <v>0</v>
      </c>
      <c r="G17" s="96">
        <f t="shared" si="0"/>
        <v>1641.8829</v>
      </c>
      <c r="H17" s="96">
        <v>0</v>
      </c>
      <c r="I17" s="96">
        <v>0</v>
      </c>
      <c r="J17" s="97">
        <v>0</v>
      </c>
    </row>
    <row r="18" spans="1:10" ht="15" customHeight="1">
      <c r="A18" s="133" t="s">
        <v>185</v>
      </c>
      <c r="B18" s="134" t="s">
        <v>105</v>
      </c>
      <c r="C18" s="134" t="s">
        <v>105</v>
      </c>
      <c r="D18" s="92" t="s">
        <v>186</v>
      </c>
      <c r="E18" s="96">
        <f>3194962/10000</f>
        <v>319.4962</v>
      </c>
      <c r="F18" s="96">
        <v>0</v>
      </c>
      <c r="G18" s="96">
        <f t="shared" si="0"/>
        <v>319.4962</v>
      </c>
      <c r="H18" s="96">
        <v>0</v>
      </c>
      <c r="I18" s="96">
        <v>0</v>
      </c>
      <c r="J18" s="97">
        <v>0</v>
      </c>
    </row>
    <row r="19" spans="1:10" ht="15" customHeight="1">
      <c r="A19" s="133" t="s">
        <v>187</v>
      </c>
      <c r="B19" s="134" t="s">
        <v>105</v>
      </c>
      <c r="C19" s="134" t="s">
        <v>105</v>
      </c>
      <c r="D19" s="92" t="s">
        <v>138</v>
      </c>
      <c r="E19" s="96">
        <f>73732/10000</f>
        <v>7.3732</v>
      </c>
      <c r="F19" s="96">
        <v>0</v>
      </c>
      <c r="G19" s="96">
        <f t="shared" si="0"/>
        <v>7.3732</v>
      </c>
      <c r="H19" s="96">
        <v>0</v>
      </c>
      <c r="I19" s="96">
        <v>0</v>
      </c>
      <c r="J19" s="97">
        <v>0</v>
      </c>
    </row>
    <row r="20" spans="1:10" ht="15" customHeight="1">
      <c r="A20" s="133" t="s">
        <v>188</v>
      </c>
      <c r="B20" s="134" t="s">
        <v>105</v>
      </c>
      <c r="C20" s="134" t="s">
        <v>105</v>
      </c>
      <c r="D20" s="92" t="s">
        <v>189</v>
      </c>
      <c r="E20" s="96">
        <f>73732/10000</f>
        <v>7.3732</v>
      </c>
      <c r="F20" s="96">
        <v>0</v>
      </c>
      <c r="G20" s="96">
        <f t="shared" si="0"/>
        <v>7.3732</v>
      </c>
      <c r="H20" s="96">
        <v>0</v>
      </c>
      <c r="I20" s="96">
        <v>0</v>
      </c>
      <c r="J20" s="97">
        <v>0</v>
      </c>
    </row>
    <row r="21" spans="1:10" ht="15" customHeight="1">
      <c r="A21" s="133" t="s">
        <v>190</v>
      </c>
      <c r="B21" s="134" t="s">
        <v>105</v>
      </c>
      <c r="C21" s="134" t="s">
        <v>105</v>
      </c>
      <c r="D21" s="92" t="s">
        <v>139</v>
      </c>
      <c r="E21" s="96">
        <f>1510000/10000</f>
        <v>151</v>
      </c>
      <c r="F21" s="96">
        <v>0</v>
      </c>
      <c r="G21" s="96">
        <f t="shared" si="0"/>
        <v>151</v>
      </c>
      <c r="H21" s="96">
        <v>0</v>
      </c>
      <c r="I21" s="96">
        <v>0</v>
      </c>
      <c r="J21" s="97">
        <v>0</v>
      </c>
    </row>
    <row r="22" spans="1:10" ht="15" customHeight="1">
      <c r="A22" s="133" t="s">
        <v>191</v>
      </c>
      <c r="B22" s="134" t="s">
        <v>105</v>
      </c>
      <c r="C22" s="134" t="s">
        <v>105</v>
      </c>
      <c r="D22" s="92" t="s">
        <v>192</v>
      </c>
      <c r="E22" s="96">
        <f>1510000/10000</f>
        <v>151</v>
      </c>
      <c r="F22" s="96">
        <v>0</v>
      </c>
      <c r="G22" s="96">
        <f t="shared" si="0"/>
        <v>151</v>
      </c>
      <c r="H22" s="96">
        <v>0</v>
      </c>
      <c r="I22" s="96">
        <v>0</v>
      </c>
      <c r="J22" s="97">
        <v>0</v>
      </c>
    </row>
    <row r="23" spans="1:10" ht="15" customHeight="1">
      <c r="A23" s="133" t="s">
        <v>193</v>
      </c>
      <c r="B23" s="134" t="s">
        <v>105</v>
      </c>
      <c r="C23" s="134" t="s">
        <v>105</v>
      </c>
      <c r="D23" s="92" t="s">
        <v>140</v>
      </c>
      <c r="E23" s="96">
        <v>99</v>
      </c>
      <c r="F23" s="96">
        <v>0</v>
      </c>
      <c r="G23" s="96">
        <f t="shared" si="0"/>
        <v>99</v>
      </c>
      <c r="H23" s="96">
        <v>0</v>
      </c>
      <c r="I23" s="96">
        <v>0</v>
      </c>
      <c r="J23" s="97">
        <v>0</v>
      </c>
    </row>
    <row r="24" spans="1:10" ht="15" customHeight="1">
      <c r="A24" s="133" t="s">
        <v>194</v>
      </c>
      <c r="B24" s="134" t="s">
        <v>105</v>
      </c>
      <c r="C24" s="134" t="s">
        <v>105</v>
      </c>
      <c r="D24" s="92" t="s">
        <v>195</v>
      </c>
      <c r="E24" s="96">
        <v>29</v>
      </c>
      <c r="F24" s="96">
        <v>0</v>
      </c>
      <c r="G24" s="96">
        <f t="shared" si="0"/>
        <v>29</v>
      </c>
      <c r="H24" s="96">
        <v>0</v>
      </c>
      <c r="I24" s="96">
        <v>0</v>
      </c>
      <c r="J24" s="97">
        <v>0</v>
      </c>
    </row>
    <row r="25" spans="1:10" ht="15" customHeight="1">
      <c r="A25" s="133" t="s">
        <v>196</v>
      </c>
      <c r="B25" s="134" t="s">
        <v>105</v>
      </c>
      <c r="C25" s="134" t="s">
        <v>105</v>
      </c>
      <c r="D25" s="92" t="s">
        <v>197</v>
      </c>
      <c r="E25" s="96">
        <v>9</v>
      </c>
      <c r="F25" s="96">
        <v>0</v>
      </c>
      <c r="G25" s="96">
        <f t="shared" si="0"/>
        <v>9</v>
      </c>
      <c r="H25" s="96">
        <v>0</v>
      </c>
      <c r="I25" s="96">
        <v>0</v>
      </c>
      <c r="J25" s="97">
        <v>0</v>
      </c>
    </row>
    <row r="26" spans="1:10" ht="15" customHeight="1">
      <c r="A26" s="133" t="s">
        <v>198</v>
      </c>
      <c r="B26" s="134" t="s">
        <v>105</v>
      </c>
      <c r="C26" s="134" t="s">
        <v>105</v>
      </c>
      <c r="D26" s="92" t="s">
        <v>199</v>
      </c>
      <c r="E26" s="96">
        <v>20</v>
      </c>
      <c r="F26" s="96">
        <v>0</v>
      </c>
      <c r="G26" s="96">
        <f t="shared" si="0"/>
        <v>20</v>
      </c>
      <c r="H26" s="96">
        <v>0</v>
      </c>
      <c r="I26" s="96">
        <v>0</v>
      </c>
      <c r="J26" s="97">
        <v>0</v>
      </c>
    </row>
    <row r="27" spans="1:10" ht="15" customHeight="1">
      <c r="A27" s="133" t="s">
        <v>200</v>
      </c>
      <c r="B27" s="134" t="s">
        <v>105</v>
      </c>
      <c r="C27" s="134" t="s">
        <v>105</v>
      </c>
      <c r="D27" s="92" t="s">
        <v>141</v>
      </c>
      <c r="E27" s="96">
        <v>70</v>
      </c>
      <c r="F27" s="96">
        <v>0</v>
      </c>
      <c r="G27" s="96">
        <f t="shared" si="0"/>
        <v>70</v>
      </c>
      <c r="H27" s="96">
        <v>0</v>
      </c>
      <c r="I27" s="96">
        <v>0</v>
      </c>
      <c r="J27" s="97">
        <v>0</v>
      </c>
    </row>
    <row r="28" spans="1:10" ht="15" customHeight="1">
      <c r="A28" s="133" t="s">
        <v>201</v>
      </c>
      <c r="B28" s="134" t="s">
        <v>105</v>
      </c>
      <c r="C28" s="134" t="s">
        <v>105</v>
      </c>
      <c r="D28" s="92" t="s">
        <v>202</v>
      </c>
      <c r="E28" s="96">
        <v>70</v>
      </c>
      <c r="F28" s="96">
        <v>0</v>
      </c>
      <c r="G28" s="96">
        <f t="shared" si="0"/>
        <v>70</v>
      </c>
      <c r="H28" s="96">
        <v>0</v>
      </c>
      <c r="I28" s="96">
        <v>0</v>
      </c>
      <c r="J28" s="97">
        <v>0</v>
      </c>
    </row>
    <row r="29" spans="1:10" ht="15" customHeight="1">
      <c r="A29" s="133" t="s">
        <v>203</v>
      </c>
      <c r="B29" s="134" t="s">
        <v>105</v>
      </c>
      <c r="C29" s="134" t="s">
        <v>105</v>
      </c>
      <c r="D29" s="92" t="s">
        <v>142</v>
      </c>
      <c r="E29" s="96">
        <f>4426910.71/10000</f>
        <v>442.691071</v>
      </c>
      <c r="F29" s="96">
        <v>22.0059</v>
      </c>
      <c r="G29" s="96">
        <v>420.685171</v>
      </c>
      <c r="H29" s="96">
        <v>0</v>
      </c>
      <c r="I29" s="96">
        <v>0</v>
      </c>
      <c r="J29" s="97">
        <v>0</v>
      </c>
    </row>
    <row r="30" spans="1:10" ht="15" customHeight="1">
      <c r="A30" s="133" t="s">
        <v>204</v>
      </c>
      <c r="B30" s="134" t="s">
        <v>105</v>
      </c>
      <c r="C30" s="134" t="s">
        <v>105</v>
      </c>
      <c r="D30" s="92" t="s">
        <v>143</v>
      </c>
      <c r="E30" s="96">
        <f>3749111.71/10000</f>
        <v>374.911171</v>
      </c>
      <c r="F30" s="96">
        <v>0</v>
      </c>
      <c r="G30" s="96">
        <v>374.911171</v>
      </c>
      <c r="H30" s="96">
        <v>0</v>
      </c>
      <c r="I30" s="96">
        <v>0</v>
      </c>
      <c r="J30" s="97">
        <v>0</v>
      </c>
    </row>
    <row r="31" spans="1:10" ht="15" customHeight="1">
      <c r="A31" s="133" t="s">
        <v>205</v>
      </c>
      <c r="B31" s="134" t="s">
        <v>105</v>
      </c>
      <c r="C31" s="134" t="s">
        <v>105</v>
      </c>
      <c r="D31" s="92" t="s">
        <v>206</v>
      </c>
      <c r="E31" s="96">
        <f>438150/10000</f>
        <v>43.815</v>
      </c>
      <c r="F31" s="96">
        <v>0</v>
      </c>
      <c r="G31" s="96">
        <v>43.815</v>
      </c>
      <c r="H31" s="96">
        <v>0</v>
      </c>
      <c r="I31" s="96">
        <v>0</v>
      </c>
      <c r="J31" s="97">
        <v>0</v>
      </c>
    </row>
    <row r="32" spans="1:10" ht="15" customHeight="1">
      <c r="A32" s="133" t="s">
        <v>207</v>
      </c>
      <c r="B32" s="134" t="s">
        <v>105</v>
      </c>
      <c r="C32" s="134" t="s">
        <v>105</v>
      </c>
      <c r="D32" s="92" t="s">
        <v>208</v>
      </c>
      <c r="E32" s="96">
        <f>3310961.71/10000</f>
        <v>331.09617099999997</v>
      </c>
      <c r="F32" s="96">
        <v>0</v>
      </c>
      <c r="G32" s="96">
        <v>331.096171</v>
      </c>
      <c r="H32" s="96">
        <v>0</v>
      </c>
      <c r="I32" s="96">
        <v>0</v>
      </c>
      <c r="J32" s="97">
        <v>0</v>
      </c>
    </row>
    <row r="33" spans="1:10" ht="15" customHeight="1">
      <c r="A33" s="133" t="s">
        <v>209</v>
      </c>
      <c r="B33" s="134" t="s">
        <v>105</v>
      </c>
      <c r="C33" s="134" t="s">
        <v>105</v>
      </c>
      <c r="D33" s="92" t="s">
        <v>144</v>
      </c>
      <c r="E33" s="96">
        <f>257740/10000</f>
        <v>25.774</v>
      </c>
      <c r="F33" s="96">
        <v>0</v>
      </c>
      <c r="G33" s="96">
        <v>25.774</v>
      </c>
      <c r="H33" s="96">
        <v>0</v>
      </c>
      <c r="I33" s="96">
        <v>0</v>
      </c>
      <c r="J33" s="97">
        <v>0</v>
      </c>
    </row>
    <row r="34" spans="1:10" ht="15" customHeight="1">
      <c r="A34" s="133" t="s">
        <v>210</v>
      </c>
      <c r="B34" s="134" t="s">
        <v>105</v>
      </c>
      <c r="C34" s="134" t="s">
        <v>105</v>
      </c>
      <c r="D34" s="92" t="s">
        <v>211</v>
      </c>
      <c r="E34" s="96">
        <f>257740/10000</f>
        <v>25.774</v>
      </c>
      <c r="F34" s="96">
        <v>0</v>
      </c>
      <c r="G34" s="96">
        <v>25.774</v>
      </c>
      <c r="H34" s="96">
        <v>0</v>
      </c>
      <c r="I34" s="96">
        <v>0</v>
      </c>
      <c r="J34" s="97">
        <v>0</v>
      </c>
    </row>
    <row r="35" spans="1:10" ht="15" customHeight="1">
      <c r="A35" s="133" t="s">
        <v>212</v>
      </c>
      <c r="B35" s="134" t="s">
        <v>105</v>
      </c>
      <c r="C35" s="134" t="s">
        <v>105</v>
      </c>
      <c r="D35" s="92" t="s">
        <v>145</v>
      </c>
      <c r="E35" s="96">
        <f>E36+E37</f>
        <v>22.0059</v>
      </c>
      <c r="F35" s="96">
        <v>22.0059</v>
      </c>
      <c r="G35" s="96">
        <v>0</v>
      </c>
      <c r="H35" s="96">
        <v>0</v>
      </c>
      <c r="I35" s="96">
        <v>0</v>
      </c>
      <c r="J35" s="97">
        <v>0</v>
      </c>
    </row>
    <row r="36" spans="1:10" ht="15" customHeight="1">
      <c r="A36" s="133" t="s">
        <v>213</v>
      </c>
      <c r="B36" s="134" t="s">
        <v>105</v>
      </c>
      <c r="C36" s="134" t="s">
        <v>105</v>
      </c>
      <c r="D36" s="92" t="s">
        <v>214</v>
      </c>
      <c r="E36" s="96">
        <f>75159/10000</f>
        <v>7.5159</v>
      </c>
      <c r="F36" s="96">
        <v>7.5159</v>
      </c>
      <c r="G36" s="96">
        <v>0</v>
      </c>
      <c r="H36" s="96">
        <v>0</v>
      </c>
      <c r="I36" s="96">
        <v>0</v>
      </c>
      <c r="J36" s="97">
        <v>0</v>
      </c>
    </row>
    <row r="37" spans="1:10" ht="15" customHeight="1">
      <c r="A37" s="133" t="s">
        <v>215</v>
      </c>
      <c r="B37" s="134" t="s">
        <v>105</v>
      </c>
      <c r="C37" s="134" t="s">
        <v>105</v>
      </c>
      <c r="D37" s="92" t="s">
        <v>216</v>
      </c>
      <c r="E37" s="96">
        <v>14.49</v>
      </c>
      <c r="F37" s="96">
        <v>14.49</v>
      </c>
      <c r="G37" s="96">
        <v>0</v>
      </c>
      <c r="H37" s="96">
        <v>0</v>
      </c>
      <c r="I37" s="96">
        <v>0</v>
      </c>
      <c r="J37" s="97">
        <v>0</v>
      </c>
    </row>
    <row r="38" spans="1:10" ht="15" customHeight="1">
      <c r="A38" s="133" t="s">
        <v>217</v>
      </c>
      <c r="B38" s="134" t="s">
        <v>105</v>
      </c>
      <c r="C38" s="134" t="s">
        <v>105</v>
      </c>
      <c r="D38" s="92" t="s">
        <v>146</v>
      </c>
      <c r="E38" s="96">
        <v>20</v>
      </c>
      <c r="F38" s="96">
        <v>0</v>
      </c>
      <c r="G38" s="96">
        <v>20</v>
      </c>
      <c r="H38" s="96">
        <v>0</v>
      </c>
      <c r="I38" s="96">
        <v>0</v>
      </c>
      <c r="J38" s="97">
        <v>0</v>
      </c>
    </row>
    <row r="39" spans="1:10" ht="15" customHeight="1">
      <c r="A39" s="133" t="s">
        <v>218</v>
      </c>
      <c r="B39" s="134" t="s">
        <v>105</v>
      </c>
      <c r="C39" s="134" t="s">
        <v>105</v>
      </c>
      <c r="D39" s="92" t="s">
        <v>219</v>
      </c>
      <c r="E39" s="96">
        <v>20</v>
      </c>
      <c r="F39" s="96">
        <v>0</v>
      </c>
      <c r="G39" s="96">
        <v>20</v>
      </c>
      <c r="H39" s="96">
        <v>0</v>
      </c>
      <c r="I39" s="96">
        <v>0</v>
      </c>
      <c r="J39" s="97">
        <v>0</v>
      </c>
    </row>
    <row r="40" spans="1:10" ht="15" customHeight="1">
      <c r="A40" s="133" t="s">
        <v>147</v>
      </c>
      <c r="B40" s="134" t="s">
        <v>105</v>
      </c>
      <c r="C40" s="134" t="s">
        <v>105</v>
      </c>
      <c r="D40" s="92" t="s">
        <v>161</v>
      </c>
      <c r="E40" s="96">
        <f>49943014.08/10000</f>
        <v>4994.301408</v>
      </c>
      <c r="F40" s="96">
        <v>255.367422</v>
      </c>
      <c r="G40" s="96">
        <v>4738.933986</v>
      </c>
      <c r="H40" s="96">
        <v>0</v>
      </c>
      <c r="I40" s="96">
        <v>0</v>
      </c>
      <c r="J40" s="97">
        <v>0</v>
      </c>
    </row>
    <row r="41" spans="1:10" ht="15" customHeight="1">
      <c r="A41" s="133" t="s">
        <v>148</v>
      </c>
      <c r="B41" s="134" t="s">
        <v>105</v>
      </c>
      <c r="C41" s="134" t="s">
        <v>105</v>
      </c>
      <c r="D41" s="92" t="s">
        <v>162</v>
      </c>
      <c r="E41" s="96">
        <f>4567119.57/10000</f>
        <v>456.71195700000004</v>
      </c>
      <c r="F41" s="96">
        <v>255.367422</v>
      </c>
      <c r="G41" s="96">
        <v>201.344535</v>
      </c>
      <c r="H41" s="96">
        <v>0</v>
      </c>
      <c r="I41" s="96">
        <v>0</v>
      </c>
      <c r="J41" s="97">
        <v>0</v>
      </c>
    </row>
    <row r="42" spans="1:10" ht="15" customHeight="1">
      <c r="A42" s="133" t="s">
        <v>149</v>
      </c>
      <c r="B42" s="134" t="s">
        <v>105</v>
      </c>
      <c r="C42" s="134" t="s">
        <v>105</v>
      </c>
      <c r="D42" s="92" t="s">
        <v>163</v>
      </c>
      <c r="E42" s="96">
        <f>2515274.22/10000</f>
        <v>251.52742200000003</v>
      </c>
      <c r="F42" s="96">
        <v>251.527422</v>
      </c>
      <c r="G42" s="96">
        <v>0</v>
      </c>
      <c r="H42" s="96">
        <v>0</v>
      </c>
      <c r="I42" s="96">
        <v>0</v>
      </c>
      <c r="J42" s="97">
        <v>0</v>
      </c>
    </row>
    <row r="43" spans="1:10" ht="15" customHeight="1">
      <c r="A43" s="133" t="s">
        <v>150</v>
      </c>
      <c r="B43" s="134" t="s">
        <v>105</v>
      </c>
      <c r="C43" s="134" t="s">
        <v>105</v>
      </c>
      <c r="D43" s="92" t="s">
        <v>164</v>
      </c>
      <c r="E43" s="96">
        <f>2013445.35/10000</f>
        <v>201.344535</v>
      </c>
      <c r="F43" s="96">
        <v>0</v>
      </c>
      <c r="G43" s="96">
        <v>201.344535</v>
      </c>
      <c r="H43" s="96">
        <v>0</v>
      </c>
      <c r="I43" s="96">
        <v>0</v>
      </c>
      <c r="J43" s="97">
        <v>0</v>
      </c>
    </row>
    <row r="44" spans="1:10" ht="15" customHeight="1">
      <c r="A44" s="133" t="s">
        <v>151</v>
      </c>
      <c r="B44" s="134" t="s">
        <v>105</v>
      </c>
      <c r="C44" s="134" t="s">
        <v>105</v>
      </c>
      <c r="D44" s="92" t="s">
        <v>165</v>
      </c>
      <c r="E44" s="96">
        <v>3.84</v>
      </c>
      <c r="F44" s="96">
        <v>3.84</v>
      </c>
      <c r="G44" s="96">
        <v>0</v>
      </c>
      <c r="H44" s="96">
        <v>0</v>
      </c>
      <c r="I44" s="96">
        <v>0</v>
      </c>
      <c r="J44" s="97">
        <v>0</v>
      </c>
    </row>
    <row r="45" spans="1:10" ht="15" customHeight="1">
      <c r="A45" s="133" t="s">
        <v>152</v>
      </c>
      <c r="B45" s="134" t="s">
        <v>105</v>
      </c>
      <c r="C45" s="134" t="s">
        <v>105</v>
      </c>
      <c r="D45" s="92" t="s">
        <v>166</v>
      </c>
      <c r="E45" s="96">
        <f>E46</f>
        <v>4482.9894509999995</v>
      </c>
      <c r="F45" s="96">
        <v>0</v>
      </c>
      <c r="G45" s="96">
        <v>4482.989451</v>
      </c>
      <c r="H45" s="96">
        <v>0</v>
      </c>
      <c r="I45" s="96">
        <v>0</v>
      </c>
      <c r="J45" s="97">
        <v>0</v>
      </c>
    </row>
    <row r="46" spans="1:10" ht="15" customHeight="1">
      <c r="A46" s="133" t="s">
        <v>153</v>
      </c>
      <c r="B46" s="134" t="s">
        <v>105</v>
      </c>
      <c r="C46" s="134" t="s">
        <v>105</v>
      </c>
      <c r="D46" s="92" t="s">
        <v>167</v>
      </c>
      <c r="E46" s="96">
        <f>44829894.51/10000</f>
        <v>4482.9894509999995</v>
      </c>
      <c r="F46" s="96">
        <v>0</v>
      </c>
      <c r="G46" s="96">
        <v>4482.989451</v>
      </c>
      <c r="H46" s="96">
        <v>0</v>
      </c>
      <c r="I46" s="96">
        <v>0</v>
      </c>
      <c r="J46" s="97">
        <v>0</v>
      </c>
    </row>
    <row r="47" spans="1:10" ht="15" customHeight="1">
      <c r="A47" s="133" t="s">
        <v>154</v>
      </c>
      <c r="B47" s="134" t="s">
        <v>105</v>
      </c>
      <c r="C47" s="134" t="s">
        <v>105</v>
      </c>
      <c r="D47" s="92" t="s">
        <v>168</v>
      </c>
      <c r="E47" s="96">
        <v>34.6</v>
      </c>
      <c r="F47" s="96">
        <v>0</v>
      </c>
      <c r="G47" s="96">
        <v>34.6</v>
      </c>
      <c r="H47" s="96">
        <v>0</v>
      </c>
      <c r="I47" s="96">
        <v>0</v>
      </c>
      <c r="J47" s="97">
        <v>0</v>
      </c>
    </row>
    <row r="48" spans="1:10" ht="15" customHeight="1">
      <c r="A48" s="133" t="s">
        <v>155</v>
      </c>
      <c r="B48" s="134" t="s">
        <v>105</v>
      </c>
      <c r="C48" s="134" t="s">
        <v>105</v>
      </c>
      <c r="D48" s="92" t="s">
        <v>169</v>
      </c>
      <c r="E48" s="96">
        <v>34.6</v>
      </c>
      <c r="F48" s="96">
        <v>0</v>
      </c>
      <c r="G48" s="96">
        <v>34.6</v>
      </c>
      <c r="H48" s="96">
        <v>0</v>
      </c>
      <c r="I48" s="96">
        <v>0</v>
      </c>
      <c r="J48" s="97">
        <v>0</v>
      </c>
    </row>
    <row r="49" spans="1:10" ht="15" customHeight="1">
      <c r="A49" s="133" t="s">
        <v>156</v>
      </c>
      <c r="B49" s="134" t="s">
        <v>105</v>
      </c>
      <c r="C49" s="134" t="s">
        <v>105</v>
      </c>
      <c r="D49" s="92" t="s">
        <v>170</v>
      </c>
      <c r="E49" s="96">
        <v>20</v>
      </c>
      <c r="F49" s="96">
        <v>0</v>
      </c>
      <c r="G49" s="96">
        <v>20</v>
      </c>
      <c r="H49" s="96">
        <v>0</v>
      </c>
      <c r="I49" s="96">
        <v>0</v>
      </c>
      <c r="J49" s="97">
        <v>0</v>
      </c>
    </row>
    <row r="50" spans="1:10" ht="15" customHeight="1">
      <c r="A50" s="133" t="s">
        <v>157</v>
      </c>
      <c r="B50" s="134" t="s">
        <v>105</v>
      </c>
      <c r="C50" s="134" t="s">
        <v>105</v>
      </c>
      <c r="D50" s="92" t="s">
        <v>171</v>
      </c>
      <c r="E50" s="96">
        <v>20</v>
      </c>
      <c r="F50" s="96">
        <v>0</v>
      </c>
      <c r="G50" s="96">
        <v>20</v>
      </c>
      <c r="H50" s="96">
        <v>0</v>
      </c>
      <c r="I50" s="96">
        <v>0</v>
      </c>
      <c r="J50" s="97">
        <v>0</v>
      </c>
    </row>
    <row r="51" spans="1:10" ht="15" customHeight="1">
      <c r="A51" s="133" t="s">
        <v>158</v>
      </c>
      <c r="B51" s="134" t="s">
        <v>105</v>
      </c>
      <c r="C51" s="134" t="s">
        <v>105</v>
      </c>
      <c r="D51" s="92" t="s">
        <v>172</v>
      </c>
      <c r="E51" s="96">
        <f>E52</f>
        <v>15.9123</v>
      </c>
      <c r="F51" s="96">
        <f>F52</f>
        <v>15.9123</v>
      </c>
      <c r="G51" s="96">
        <v>0</v>
      </c>
      <c r="H51" s="96">
        <v>0</v>
      </c>
      <c r="I51" s="96">
        <v>0</v>
      </c>
      <c r="J51" s="97">
        <v>0</v>
      </c>
    </row>
    <row r="52" spans="1:10" ht="15" customHeight="1" thickBot="1">
      <c r="A52" s="133" t="s">
        <v>159</v>
      </c>
      <c r="B52" s="134" t="s">
        <v>105</v>
      </c>
      <c r="C52" s="134" t="s">
        <v>105</v>
      </c>
      <c r="D52" s="92" t="s">
        <v>173</v>
      </c>
      <c r="E52" s="96">
        <f>E53</f>
        <v>15.9123</v>
      </c>
      <c r="F52" s="96">
        <f>F53</f>
        <v>15.9123</v>
      </c>
      <c r="G52" s="96">
        <v>0</v>
      </c>
      <c r="H52" s="96">
        <v>0</v>
      </c>
      <c r="I52" s="96">
        <v>0</v>
      </c>
      <c r="J52" s="97">
        <v>0</v>
      </c>
    </row>
    <row r="53" spans="1:10" ht="15" customHeight="1" thickBot="1">
      <c r="A53" s="137" t="s">
        <v>160</v>
      </c>
      <c r="B53" s="138" t="s">
        <v>105</v>
      </c>
      <c r="C53" s="138" t="s">
        <v>105</v>
      </c>
      <c r="D53" s="93" t="s">
        <v>174</v>
      </c>
      <c r="E53" s="98">
        <v>15.9123</v>
      </c>
      <c r="F53" s="98">
        <v>15.9123</v>
      </c>
      <c r="G53" s="98">
        <v>0</v>
      </c>
      <c r="H53" s="98">
        <v>0</v>
      </c>
      <c r="I53" s="98">
        <v>0</v>
      </c>
      <c r="J53" s="99">
        <v>0</v>
      </c>
    </row>
    <row r="54" spans="1:6" ht="12.75">
      <c r="A54" s="135" t="s">
        <v>261</v>
      </c>
      <c r="B54" s="136"/>
      <c r="C54" s="136"/>
      <c r="D54" s="136"/>
      <c r="E54" s="136"/>
      <c r="F54" s="136"/>
    </row>
    <row r="55" ht="15">
      <c r="F55" s="84"/>
    </row>
  </sheetData>
  <sheetProtection/>
  <mergeCells count="85">
    <mergeCell ref="A25:C25"/>
    <mergeCell ref="A24:C24"/>
    <mergeCell ref="A23:C23"/>
    <mergeCell ref="A32:C32"/>
    <mergeCell ref="A31:C31"/>
    <mergeCell ref="A30:C30"/>
    <mergeCell ref="A29:C29"/>
    <mergeCell ref="A28:C28"/>
    <mergeCell ref="A27:C27"/>
    <mergeCell ref="A15:C15"/>
    <mergeCell ref="A14:C14"/>
    <mergeCell ref="A13:C13"/>
    <mergeCell ref="A12:C12"/>
    <mergeCell ref="A37:C37"/>
    <mergeCell ref="A36:C36"/>
    <mergeCell ref="A35:C35"/>
    <mergeCell ref="A34:C34"/>
    <mergeCell ref="A33:C33"/>
    <mergeCell ref="A26:C26"/>
    <mergeCell ref="F6:F9"/>
    <mergeCell ref="G6:G9"/>
    <mergeCell ref="I6:I9"/>
    <mergeCell ref="A22:C22"/>
    <mergeCell ref="A21:C21"/>
    <mergeCell ref="A20:C20"/>
    <mergeCell ref="A19:C19"/>
    <mergeCell ref="A18:C18"/>
    <mergeCell ref="A17:C17"/>
    <mergeCell ref="A16:C16"/>
    <mergeCell ref="A3:J3"/>
    <mergeCell ref="A6:D6"/>
    <mergeCell ref="E6:E9"/>
    <mergeCell ref="H6:H9"/>
    <mergeCell ref="J6:J9"/>
    <mergeCell ref="A7:C9"/>
    <mergeCell ref="D7:D9"/>
    <mergeCell ref="A11:C11"/>
    <mergeCell ref="A38:C38"/>
    <mergeCell ref="A39:C39"/>
    <mergeCell ref="A40:C40"/>
    <mergeCell ref="A41:C41"/>
    <mergeCell ref="A42:C42"/>
    <mergeCell ref="A43:C43"/>
    <mergeCell ref="A44:C44"/>
    <mergeCell ref="A51:C51"/>
    <mergeCell ref="A52:C52"/>
    <mergeCell ref="A53:C53"/>
    <mergeCell ref="A54:F54"/>
    <mergeCell ref="A45:C45"/>
    <mergeCell ref="A46:C46"/>
    <mergeCell ref="A47:C47"/>
    <mergeCell ref="A48:C48"/>
    <mergeCell ref="A49:C49"/>
    <mergeCell ref="A50:C50"/>
  </mergeCells>
  <printOptions/>
  <pageMargins left="0.7480314960629921" right="0.7480314960629921" top="0.5905511811023623" bottom="0.984251968503937" header="0.5118110236220472" footer="0.5118110236220472"/>
  <pageSetup horizontalDpi="600" verticalDpi="600" orientation="landscape" paperSize="9" r:id="rId1"/>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4">
      <selection activeCell="C4" sqref="C4"/>
    </sheetView>
  </sheetViews>
  <sheetFormatPr defaultColWidth="9.140625" defaultRowHeight="12.75"/>
  <cols>
    <col min="1" max="1" width="23.57421875" style="0" customWidth="1"/>
    <col min="2" max="2" width="8.421875" style="0" customWidth="1"/>
    <col min="3" max="3" width="22.00390625" style="0" customWidth="1"/>
    <col min="4" max="4" width="7.57421875" style="0" customWidth="1"/>
    <col min="5" max="5" width="9.8515625" style="0" customWidth="1"/>
    <col min="6" max="6" width="10.140625" style="0" customWidth="1"/>
    <col min="7" max="7" width="17.00390625" style="0" customWidth="1"/>
    <col min="8" max="8" width="9.28125" style="0" customWidth="1"/>
    <col min="9" max="9" width="11.28125" style="0" customWidth="1"/>
    <col min="10" max="10" width="12.28125" style="0" customWidth="1"/>
    <col min="11" max="11" width="9.7109375" style="0" customWidth="1"/>
  </cols>
  <sheetData>
    <row r="1" spans="1:6" ht="12.75">
      <c r="A1" s="3"/>
      <c r="B1" s="3"/>
      <c r="C1" s="3"/>
      <c r="D1" s="3"/>
      <c r="E1" s="3"/>
      <c r="F1" s="3"/>
    </row>
    <row r="2" spans="1:6" ht="14.25">
      <c r="A2" s="10" t="s">
        <v>117</v>
      </c>
      <c r="B2" s="4"/>
      <c r="C2" s="4"/>
      <c r="D2" s="4"/>
      <c r="E2" s="4"/>
      <c r="F2" s="4"/>
    </row>
    <row r="3" spans="1:10" ht="27">
      <c r="A3" s="126" t="s">
        <v>115</v>
      </c>
      <c r="B3" s="126"/>
      <c r="C3" s="126"/>
      <c r="D3" s="126"/>
      <c r="E3" s="126"/>
      <c r="F3" s="126"/>
      <c r="G3" s="126"/>
      <c r="H3" s="126"/>
      <c r="I3" s="126"/>
      <c r="J3" s="126"/>
    </row>
    <row r="4" spans="1:10" ht="15">
      <c r="A4" s="5"/>
      <c r="B4" s="6"/>
      <c r="E4" s="62" t="s">
        <v>133</v>
      </c>
      <c r="F4" s="11"/>
      <c r="J4" s="7" t="s">
        <v>106</v>
      </c>
    </row>
    <row r="5" spans="1:10" ht="15.75" thickBot="1">
      <c r="A5" s="74" t="s">
        <v>223</v>
      </c>
      <c r="D5" s="1"/>
      <c r="J5" s="2"/>
    </row>
    <row r="6" spans="1:10" ht="15" customHeight="1">
      <c r="A6" s="163" t="s">
        <v>49</v>
      </c>
      <c r="B6" s="161" t="s">
        <v>105</v>
      </c>
      <c r="C6" s="161" t="s">
        <v>45</v>
      </c>
      <c r="D6" s="161" t="s">
        <v>105</v>
      </c>
      <c r="E6" s="161" t="s">
        <v>105</v>
      </c>
      <c r="F6" s="161" t="s">
        <v>105</v>
      </c>
      <c r="G6" s="161" t="s">
        <v>45</v>
      </c>
      <c r="H6" s="161" t="s">
        <v>105</v>
      </c>
      <c r="I6" s="161" t="s">
        <v>105</v>
      </c>
      <c r="J6" s="162" t="s">
        <v>105</v>
      </c>
    </row>
    <row r="7" spans="1:10" ht="14.25" customHeight="1">
      <c r="A7" s="159" t="s">
        <v>0</v>
      </c>
      <c r="B7" s="160" t="s">
        <v>43</v>
      </c>
      <c r="C7" s="160" t="s">
        <v>51</v>
      </c>
      <c r="D7" s="157" t="s">
        <v>43</v>
      </c>
      <c r="E7" s="157" t="s">
        <v>105</v>
      </c>
      <c r="F7" s="157" t="s">
        <v>105</v>
      </c>
      <c r="G7" s="160" t="s">
        <v>20</v>
      </c>
      <c r="H7" s="157" t="s">
        <v>43</v>
      </c>
      <c r="I7" s="157" t="s">
        <v>105</v>
      </c>
      <c r="J7" s="158" t="s">
        <v>105</v>
      </c>
    </row>
    <row r="8" spans="1:10" ht="30.75" customHeight="1">
      <c r="A8" s="159" t="s">
        <v>105</v>
      </c>
      <c r="B8" s="160" t="s">
        <v>105</v>
      </c>
      <c r="C8" s="160" t="s">
        <v>105</v>
      </c>
      <c r="D8" s="13" t="s">
        <v>36</v>
      </c>
      <c r="E8" s="12" t="s">
        <v>97</v>
      </c>
      <c r="F8" s="12" t="s">
        <v>3</v>
      </c>
      <c r="G8" s="160" t="s">
        <v>105</v>
      </c>
      <c r="H8" s="13" t="s">
        <v>36</v>
      </c>
      <c r="I8" s="12" t="s">
        <v>97</v>
      </c>
      <c r="J8" s="14" t="s">
        <v>3</v>
      </c>
    </row>
    <row r="9" spans="1:10" ht="12" customHeight="1">
      <c r="A9" s="15" t="s">
        <v>73</v>
      </c>
      <c r="B9" s="16">
        <v>7723.750079</v>
      </c>
      <c r="C9" s="17" t="s">
        <v>32</v>
      </c>
      <c r="D9" s="16">
        <f>E9+F9</f>
        <v>0</v>
      </c>
      <c r="E9" s="16">
        <v>0</v>
      </c>
      <c r="F9" s="16">
        <v>0</v>
      </c>
      <c r="G9" s="17" t="s">
        <v>77</v>
      </c>
      <c r="H9" s="16">
        <f aca="true" t="shared" si="0" ref="H9:H14">I9+J9</f>
        <v>293.285622</v>
      </c>
      <c r="I9" s="16">
        <f>I10+I11</f>
        <v>293.285622</v>
      </c>
      <c r="J9" s="19">
        <f>J10+J11</f>
        <v>0</v>
      </c>
    </row>
    <row r="10" spans="1:10" ht="12" customHeight="1">
      <c r="A10" s="15" t="s">
        <v>67</v>
      </c>
      <c r="B10" s="16">
        <v>20</v>
      </c>
      <c r="C10" s="17" t="s">
        <v>8</v>
      </c>
      <c r="D10" s="16">
        <f aca="true" t="shared" si="1" ref="D10:D31">E10+F10</f>
        <v>0</v>
      </c>
      <c r="E10" s="16">
        <v>0</v>
      </c>
      <c r="F10" s="16">
        <v>0</v>
      </c>
      <c r="G10" s="17" t="s">
        <v>83</v>
      </c>
      <c r="H10" s="16">
        <f t="shared" si="0"/>
        <v>264.4703</v>
      </c>
      <c r="I10" s="16">
        <v>264.4703</v>
      </c>
      <c r="J10" s="19">
        <v>0</v>
      </c>
    </row>
    <row r="11" spans="1:10" ht="12" customHeight="1">
      <c r="A11" s="15" t="s">
        <v>105</v>
      </c>
      <c r="B11" s="20" t="s">
        <v>105</v>
      </c>
      <c r="C11" s="17" t="s">
        <v>96</v>
      </c>
      <c r="D11" s="16">
        <f t="shared" si="1"/>
        <v>0</v>
      </c>
      <c r="E11" s="16">
        <v>0</v>
      </c>
      <c r="F11" s="16">
        <v>0</v>
      </c>
      <c r="G11" s="17" t="s">
        <v>46</v>
      </c>
      <c r="H11" s="16">
        <f t="shared" si="0"/>
        <v>28.815322</v>
      </c>
      <c r="I11" s="16">
        <v>28.815322</v>
      </c>
      <c r="J11" s="19">
        <v>0</v>
      </c>
    </row>
    <row r="12" spans="1:10" ht="12" customHeight="1">
      <c r="A12" s="15" t="s">
        <v>105</v>
      </c>
      <c r="B12" s="20" t="s">
        <v>105</v>
      </c>
      <c r="C12" s="17" t="s">
        <v>94</v>
      </c>
      <c r="D12" s="16">
        <f t="shared" si="1"/>
        <v>0.3735</v>
      </c>
      <c r="E12" s="16">
        <v>0.3735</v>
      </c>
      <c r="F12" s="16">
        <v>0</v>
      </c>
      <c r="G12" s="17" t="s">
        <v>48</v>
      </c>
      <c r="H12" s="16">
        <f t="shared" si="0"/>
        <v>7450.464457</v>
      </c>
      <c r="I12" s="16">
        <f>I13+I14</f>
        <v>7430.464457</v>
      </c>
      <c r="J12" s="19">
        <f>J13+J14</f>
        <v>20</v>
      </c>
    </row>
    <row r="13" spans="1:10" ht="12" customHeight="1">
      <c r="A13" s="15" t="s">
        <v>105</v>
      </c>
      <c r="B13" s="20" t="s">
        <v>105</v>
      </c>
      <c r="C13" s="17" t="s">
        <v>24</v>
      </c>
      <c r="D13" s="16">
        <f t="shared" si="1"/>
        <v>2215.4718</v>
      </c>
      <c r="E13" s="16">
        <v>2215.4718</v>
      </c>
      <c r="F13" s="16">
        <v>0</v>
      </c>
      <c r="G13" s="17" t="s">
        <v>63</v>
      </c>
      <c r="H13" s="16">
        <f t="shared" si="0"/>
        <v>0</v>
      </c>
      <c r="I13" s="16">
        <v>0</v>
      </c>
      <c r="J13" s="19">
        <v>0</v>
      </c>
    </row>
    <row r="14" spans="1:10" ht="12" customHeight="1">
      <c r="A14" s="15" t="s">
        <v>105</v>
      </c>
      <c r="B14" s="20" t="s">
        <v>105</v>
      </c>
      <c r="C14" s="17" t="s">
        <v>74</v>
      </c>
      <c r="D14" s="16">
        <f t="shared" si="1"/>
        <v>0</v>
      </c>
      <c r="E14" s="16">
        <v>0</v>
      </c>
      <c r="F14" s="16">
        <v>0</v>
      </c>
      <c r="G14" s="17" t="s">
        <v>41</v>
      </c>
      <c r="H14" s="16">
        <f t="shared" si="0"/>
        <v>7450.464457</v>
      </c>
      <c r="I14" s="16">
        <v>7430.464457</v>
      </c>
      <c r="J14" s="19">
        <v>20</v>
      </c>
    </row>
    <row r="15" spans="1:10" ht="12" customHeight="1">
      <c r="A15" s="15" t="s">
        <v>105</v>
      </c>
      <c r="B15" s="20" t="s">
        <v>105</v>
      </c>
      <c r="C15" s="17" t="s">
        <v>7</v>
      </c>
      <c r="D15" s="16">
        <f t="shared" si="1"/>
        <v>99</v>
      </c>
      <c r="E15" s="16">
        <v>99</v>
      </c>
      <c r="F15" s="16">
        <v>0</v>
      </c>
      <c r="G15" s="17" t="s">
        <v>105</v>
      </c>
      <c r="H15" s="20"/>
      <c r="I15" s="20"/>
      <c r="J15" s="21"/>
    </row>
    <row r="16" spans="1:10" ht="12" customHeight="1">
      <c r="A16" s="15" t="s">
        <v>105</v>
      </c>
      <c r="B16" s="20" t="s">
        <v>105</v>
      </c>
      <c r="C16" s="17" t="s">
        <v>9</v>
      </c>
      <c r="D16" s="16">
        <f t="shared" si="1"/>
        <v>0</v>
      </c>
      <c r="E16" s="16">
        <v>0</v>
      </c>
      <c r="F16" s="16">
        <v>0</v>
      </c>
      <c r="G16" s="17" t="s">
        <v>105</v>
      </c>
      <c r="H16" s="20"/>
      <c r="I16" s="20"/>
      <c r="J16" s="21"/>
    </row>
    <row r="17" spans="1:10" ht="12" customHeight="1">
      <c r="A17" s="15" t="s">
        <v>105</v>
      </c>
      <c r="B17" s="20" t="s">
        <v>105</v>
      </c>
      <c r="C17" s="17" t="s">
        <v>91</v>
      </c>
      <c r="D17" s="16">
        <f t="shared" si="1"/>
        <v>442.691071</v>
      </c>
      <c r="E17" s="16">
        <v>442.691071</v>
      </c>
      <c r="F17" s="16">
        <v>0</v>
      </c>
      <c r="G17" s="17" t="s">
        <v>105</v>
      </c>
      <c r="H17" s="20"/>
      <c r="I17" s="20"/>
      <c r="J17" s="21"/>
    </row>
    <row r="18" spans="1:10" ht="12" customHeight="1">
      <c r="A18" s="15" t="s">
        <v>105</v>
      </c>
      <c r="B18" s="20" t="s">
        <v>105</v>
      </c>
      <c r="C18" s="17" t="s">
        <v>62</v>
      </c>
      <c r="D18" s="16">
        <f t="shared" si="1"/>
        <v>0</v>
      </c>
      <c r="E18" s="16">
        <v>0</v>
      </c>
      <c r="F18" s="16">
        <v>0</v>
      </c>
      <c r="G18" s="17" t="s">
        <v>105</v>
      </c>
      <c r="H18" s="20"/>
      <c r="I18" s="20"/>
      <c r="J18" s="21"/>
    </row>
    <row r="19" spans="1:10" ht="12" customHeight="1">
      <c r="A19" s="15" t="s">
        <v>105</v>
      </c>
      <c r="B19" s="20" t="s">
        <v>105</v>
      </c>
      <c r="C19" s="17" t="s">
        <v>54</v>
      </c>
      <c r="D19" s="16">
        <f t="shared" si="1"/>
        <v>4970.301408</v>
      </c>
      <c r="E19" s="16">
        <v>4950.301408</v>
      </c>
      <c r="F19" s="16">
        <v>20</v>
      </c>
      <c r="G19" s="17" t="s">
        <v>13</v>
      </c>
      <c r="H19" s="64" t="s">
        <v>220</v>
      </c>
      <c r="I19" s="22"/>
      <c r="J19" s="23"/>
    </row>
    <row r="20" spans="1:10" ht="12" customHeight="1">
      <c r="A20" s="15" t="s">
        <v>105</v>
      </c>
      <c r="B20" s="20" t="s">
        <v>105</v>
      </c>
      <c r="C20" s="17" t="s">
        <v>103</v>
      </c>
      <c r="D20" s="16">
        <f t="shared" si="1"/>
        <v>0</v>
      </c>
      <c r="E20" s="16">
        <v>0</v>
      </c>
      <c r="F20" s="16">
        <v>0</v>
      </c>
      <c r="G20" s="17" t="s">
        <v>87</v>
      </c>
      <c r="H20" s="16">
        <f>I20+J20</f>
        <v>285.931653</v>
      </c>
      <c r="I20" s="16">
        <v>285.931653</v>
      </c>
      <c r="J20" s="19">
        <v>0</v>
      </c>
    </row>
    <row r="21" spans="1:10" ht="12" customHeight="1">
      <c r="A21" s="15" t="s">
        <v>105</v>
      </c>
      <c r="B21" s="20" t="s">
        <v>105</v>
      </c>
      <c r="C21" s="17" t="s">
        <v>47</v>
      </c>
      <c r="D21" s="16">
        <f t="shared" si="1"/>
        <v>0</v>
      </c>
      <c r="E21" s="16">
        <v>0</v>
      </c>
      <c r="F21" s="16">
        <v>0</v>
      </c>
      <c r="G21" s="17" t="s">
        <v>23</v>
      </c>
      <c r="H21" s="16">
        <f aca="true" t="shared" si="2" ref="H21:H27">I21+J21</f>
        <v>117.660804</v>
      </c>
      <c r="I21" s="16">
        <v>117.660804</v>
      </c>
      <c r="J21" s="19">
        <v>0</v>
      </c>
    </row>
    <row r="22" spans="1:10" ht="12" customHeight="1">
      <c r="A22" s="15" t="s">
        <v>105</v>
      </c>
      <c r="B22" s="20" t="s">
        <v>105</v>
      </c>
      <c r="C22" s="17" t="s">
        <v>81</v>
      </c>
      <c r="D22" s="16">
        <f t="shared" si="1"/>
        <v>0</v>
      </c>
      <c r="E22" s="16">
        <v>0</v>
      </c>
      <c r="F22" s="16">
        <v>0</v>
      </c>
      <c r="G22" s="17" t="s">
        <v>50</v>
      </c>
      <c r="H22" s="16">
        <f t="shared" si="2"/>
        <v>28.7919</v>
      </c>
      <c r="I22" s="16">
        <v>28.7919</v>
      </c>
      <c r="J22" s="19">
        <v>0</v>
      </c>
    </row>
    <row r="23" spans="1:10" ht="12" customHeight="1">
      <c r="A23" s="15" t="s">
        <v>105</v>
      </c>
      <c r="B23" s="20" t="s">
        <v>105</v>
      </c>
      <c r="C23" s="17" t="s">
        <v>14</v>
      </c>
      <c r="D23" s="16">
        <f t="shared" si="1"/>
        <v>0</v>
      </c>
      <c r="E23" s="16">
        <v>0</v>
      </c>
      <c r="F23" s="16">
        <v>0</v>
      </c>
      <c r="G23" s="17" t="s">
        <v>71</v>
      </c>
      <c r="H23" s="16">
        <f t="shared" si="2"/>
        <v>11</v>
      </c>
      <c r="I23" s="16">
        <v>11</v>
      </c>
      <c r="J23" s="19">
        <v>0</v>
      </c>
    </row>
    <row r="24" spans="1:10" ht="12" customHeight="1">
      <c r="A24" s="15" t="s">
        <v>105</v>
      </c>
      <c r="B24" s="20" t="s">
        <v>105</v>
      </c>
      <c r="C24" s="17" t="s">
        <v>58</v>
      </c>
      <c r="D24" s="16">
        <f t="shared" si="1"/>
        <v>0</v>
      </c>
      <c r="E24" s="16">
        <v>0</v>
      </c>
      <c r="F24" s="16">
        <v>0</v>
      </c>
      <c r="G24" s="17" t="s">
        <v>38</v>
      </c>
      <c r="H24" s="16">
        <f t="shared" si="2"/>
        <v>0</v>
      </c>
      <c r="I24" s="16">
        <v>0</v>
      </c>
      <c r="J24" s="19">
        <v>0</v>
      </c>
    </row>
    <row r="25" spans="1:10" ht="12" customHeight="1">
      <c r="A25" s="15" t="s">
        <v>105</v>
      </c>
      <c r="B25" s="20" t="s">
        <v>105</v>
      </c>
      <c r="C25" s="17" t="s">
        <v>28</v>
      </c>
      <c r="D25" s="16">
        <f t="shared" si="1"/>
        <v>0</v>
      </c>
      <c r="E25" s="16">
        <v>0</v>
      </c>
      <c r="F25" s="16">
        <v>0</v>
      </c>
      <c r="G25" s="17" t="s">
        <v>5</v>
      </c>
      <c r="H25" s="16">
        <f t="shared" si="2"/>
        <v>0</v>
      </c>
      <c r="I25" s="16">
        <v>0</v>
      </c>
      <c r="J25" s="19">
        <v>0</v>
      </c>
    </row>
    <row r="26" spans="1:10" ht="12" customHeight="1">
      <c r="A26" s="15" t="s">
        <v>105</v>
      </c>
      <c r="B26" s="20" t="s">
        <v>105</v>
      </c>
      <c r="C26" s="17" t="s">
        <v>15</v>
      </c>
      <c r="D26" s="16">
        <f t="shared" si="1"/>
        <v>0</v>
      </c>
      <c r="E26" s="16">
        <v>0</v>
      </c>
      <c r="F26" s="16">
        <v>0</v>
      </c>
      <c r="G26" s="17" t="s">
        <v>102</v>
      </c>
      <c r="H26" s="16">
        <f t="shared" si="2"/>
        <v>7300.365722</v>
      </c>
      <c r="I26" s="16">
        <v>7280.365722</v>
      </c>
      <c r="J26" s="19">
        <v>20</v>
      </c>
    </row>
    <row r="27" spans="1:10" ht="12" customHeight="1">
      <c r="A27" s="15" t="s">
        <v>105</v>
      </c>
      <c r="B27" s="20" t="s">
        <v>105</v>
      </c>
      <c r="C27" s="17" t="s">
        <v>29</v>
      </c>
      <c r="D27" s="16">
        <f t="shared" si="1"/>
        <v>15.9123</v>
      </c>
      <c r="E27" s="16">
        <v>15.9123</v>
      </c>
      <c r="F27" s="16">
        <v>0</v>
      </c>
      <c r="G27" s="17" t="s">
        <v>89</v>
      </c>
      <c r="H27" s="16">
        <f t="shared" si="2"/>
        <v>0</v>
      </c>
      <c r="I27" s="16">
        <v>0</v>
      </c>
      <c r="J27" s="19">
        <v>0</v>
      </c>
    </row>
    <row r="28" spans="1:10" ht="12" customHeight="1">
      <c r="A28" s="15" t="s">
        <v>105</v>
      </c>
      <c r="B28" s="20" t="s">
        <v>105</v>
      </c>
      <c r="C28" s="17" t="s">
        <v>93</v>
      </c>
      <c r="D28" s="16">
        <f t="shared" si="1"/>
        <v>0</v>
      </c>
      <c r="E28" s="16">
        <v>0</v>
      </c>
      <c r="F28" s="16">
        <v>0</v>
      </c>
      <c r="G28" s="17" t="s">
        <v>105</v>
      </c>
      <c r="H28" s="20"/>
      <c r="I28" s="20"/>
      <c r="J28" s="21"/>
    </row>
    <row r="29" spans="1:10" ht="12" customHeight="1">
      <c r="A29" s="15" t="s">
        <v>105</v>
      </c>
      <c r="B29" s="20" t="s">
        <v>105</v>
      </c>
      <c r="C29" s="17" t="s">
        <v>34</v>
      </c>
      <c r="D29" s="16">
        <f t="shared" si="1"/>
        <v>0</v>
      </c>
      <c r="E29" s="16">
        <v>0</v>
      </c>
      <c r="F29" s="16">
        <v>0</v>
      </c>
      <c r="G29" s="17" t="s">
        <v>105</v>
      </c>
      <c r="H29" s="20"/>
      <c r="I29" s="20"/>
      <c r="J29" s="21"/>
    </row>
    <row r="30" spans="1:10" ht="12" customHeight="1">
      <c r="A30" s="15" t="s">
        <v>105</v>
      </c>
      <c r="B30" s="20"/>
      <c r="C30" s="17" t="s">
        <v>90</v>
      </c>
      <c r="D30" s="16">
        <f t="shared" si="1"/>
        <v>0</v>
      </c>
      <c r="E30" s="16">
        <v>0</v>
      </c>
      <c r="F30" s="16">
        <v>0</v>
      </c>
      <c r="G30" s="18" t="s">
        <v>105</v>
      </c>
      <c r="H30" s="20"/>
      <c r="I30" s="20"/>
      <c r="J30" s="21"/>
    </row>
    <row r="31" spans="1:10" ht="12" customHeight="1">
      <c r="A31" s="15" t="s">
        <v>105</v>
      </c>
      <c r="B31" s="20"/>
      <c r="C31" s="17" t="s">
        <v>95</v>
      </c>
      <c r="D31" s="16">
        <f t="shared" si="1"/>
        <v>0</v>
      </c>
      <c r="E31" s="16">
        <v>0</v>
      </c>
      <c r="F31" s="16">
        <v>0</v>
      </c>
      <c r="G31" s="18" t="s">
        <v>105</v>
      </c>
      <c r="H31" s="20"/>
      <c r="I31" s="20"/>
      <c r="J31" s="21"/>
    </row>
    <row r="32" spans="1:10" ht="12" customHeight="1">
      <c r="A32" s="24" t="s">
        <v>101</v>
      </c>
      <c r="B32" s="16">
        <v>7743.750079</v>
      </c>
      <c r="C32" s="25" t="s">
        <v>40</v>
      </c>
      <c r="D32" s="16">
        <f>D31+D30+D29+D28+D27+D26+D25+D24+D23+D22+D21+D20+D19+D18+D17+D16+D15+D14+D13+D12+D11+D10+D9</f>
        <v>7743.7500789999995</v>
      </c>
      <c r="E32" s="16">
        <f>SUM(E9:E31)</f>
        <v>7723.750079</v>
      </c>
      <c r="F32" s="16">
        <f>SUM(F9:F31)</f>
        <v>20</v>
      </c>
      <c r="G32" s="25" t="s">
        <v>40</v>
      </c>
      <c r="H32" s="16">
        <f>H9+H12</f>
        <v>7743.750079</v>
      </c>
      <c r="I32" s="16">
        <f>I12+I9</f>
        <v>7723.750079</v>
      </c>
      <c r="J32" s="19">
        <f>J12</f>
        <v>20</v>
      </c>
    </row>
    <row r="33" spans="1:10" ht="12" customHeight="1">
      <c r="A33" s="15" t="s">
        <v>105</v>
      </c>
      <c r="B33" s="20"/>
      <c r="C33" s="13" t="s">
        <v>105</v>
      </c>
      <c r="D33" s="20"/>
      <c r="E33" s="20"/>
      <c r="F33" s="20"/>
      <c r="G33" s="13" t="s">
        <v>105</v>
      </c>
      <c r="H33" s="20"/>
      <c r="I33" s="20"/>
      <c r="J33" s="21"/>
    </row>
    <row r="34" spans="1:10" ht="12" customHeight="1">
      <c r="A34" s="15" t="s">
        <v>65</v>
      </c>
      <c r="B34" s="41">
        <v>0</v>
      </c>
      <c r="C34" s="43" t="s">
        <v>104</v>
      </c>
      <c r="D34" s="41">
        <v>0</v>
      </c>
      <c r="E34" s="41">
        <v>0</v>
      </c>
      <c r="F34" s="41">
        <v>0</v>
      </c>
      <c r="G34" s="43" t="s">
        <v>104</v>
      </c>
      <c r="H34" s="41">
        <v>0</v>
      </c>
      <c r="I34" s="41">
        <v>0</v>
      </c>
      <c r="J34" s="42">
        <v>0</v>
      </c>
    </row>
    <row r="35" spans="1:10" ht="12" customHeight="1">
      <c r="A35" s="15" t="s">
        <v>73</v>
      </c>
      <c r="B35" s="45">
        <v>0</v>
      </c>
      <c r="C35" s="44" t="s">
        <v>52</v>
      </c>
      <c r="D35" s="41">
        <v>0</v>
      </c>
      <c r="E35" s="41">
        <v>0</v>
      </c>
      <c r="F35" s="41">
        <v>0</v>
      </c>
      <c r="G35" s="44" t="s">
        <v>52</v>
      </c>
      <c r="H35" s="41">
        <v>0</v>
      </c>
      <c r="I35" s="41">
        <v>0</v>
      </c>
      <c r="J35" s="42">
        <v>0</v>
      </c>
    </row>
    <row r="36" spans="1:10" ht="12" customHeight="1">
      <c r="A36" s="15" t="s">
        <v>67</v>
      </c>
      <c r="B36" s="45">
        <v>0</v>
      </c>
      <c r="C36" s="44" t="s">
        <v>42</v>
      </c>
      <c r="D36" s="41">
        <v>0</v>
      </c>
      <c r="E36" s="41">
        <v>0</v>
      </c>
      <c r="F36" s="41">
        <v>0</v>
      </c>
      <c r="G36" s="44" t="s">
        <v>42</v>
      </c>
      <c r="H36" s="41">
        <v>0</v>
      </c>
      <c r="I36" s="41">
        <v>0</v>
      </c>
      <c r="J36" s="42">
        <v>0</v>
      </c>
    </row>
    <row r="37" spans="1:10" ht="12" customHeight="1">
      <c r="A37" s="15" t="s">
        <v>105</v>
      </c>
      <c r="B37" s="46"/>
      <c r="C37" s="44" t="s">
        <v>105</v>
      </c>
      <c r="D37" s="46"/>
      <c r="E37" s="46"/>
      <c r="F37" s="46"/>
      <c r="G37" s="44" t="s">
        <v>105</v>
      </c>
      <c r="H37" s="46"/>
      <c r="I37" s="46"/>
      <c r="J37" s="42"/>
    </row>
    <row r="38" spans="1:10" ht="12" customHeight="1" thickBot="1">
      <c r="A38" s="50" t="s">
        <v>37</v>
      </c>
      <c r="B38" s="48">
        <v>7743.750079</v>
      </c>
      <c r="C38" s="47" t="s">
        <v>37</v>
      </c>
      <c r="D38" s="48">
        <f>D32</f>
        <v>7743.7500789999995</v>
      </c>
      <c r="E38" s="48">
        <f>E32</f>
        <v>7723.750079</v>
      </c>
      <c r="F38" s="48">
        <f>F32</f>
        <v>20</v>
      </c>
      <c r="G38" s="47" t="s">
        <v>68</v>
      </c>
      <c r="H38" s="48">
        <f>H32</f>
        <v>7743.750079</v>
      </c>
      <c r="I38" s="48">
        <f>I32</f>
        <v>7723.750079</v>
      </c>
      <c r="J38" s="49">
        <f>J32</f>
        <v>20</v>
      </c>
    </row>
    <row r="39" spans="1:10" ht="15" customHeight="1">
      <c r="A39" s="124" t="s">
        <v>113</v>
      </c>
      <c r="B39" s="124"/>
      <c r="C39" s="124"/>
      <c r="D39" s="124"/>
      <c r="E39" s="124"/>
      <c r="F39" s="124"/>
      <c r="G39" s="124"/>
      <c r="H39" s="124"/>
      <c r="I39" s="124"/>
      <c r="J39" s="124"/>
    </row>
    <row r="41" ht="15">
      <c r="D41" s="1"/>
    </row>
  </sheetData>
  <sheetProtection/>
  <mergeCells count="43">
    <mergeCell ref="A3:J3"/>
    <mergeCell ref="A6:B6"/>
    <mergeCell ref="C6:F6"/>
    <mergeCell ref="G6:J6"/>
    <mergeCell ref="A7:A8"/>
    <mergeCell ref="B7:B8"/>
    <mergeCell ref="C7:C8"/>
    <mergeCell ref="D7:F7"/>
    <mergeCell ref="G7:G8"/>
    <mergeCell ref="H7:J7"/>
    <mergeCell ref="A39:J39"/>
  </mergeCells>
  <printOptions/>
  <pageMargins left="0.7480314960629921" right="0.7480314960629921" top="0.1968503937007874" bottom="0.984251968503937" header="0.5118110236220472" footer="0.5118110236220472"/>
  <pageSetup horizontalDpi="600" verticalDpi="600" orientation="landscape" paperSize="9" r:id="rId1"/>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IV16384"/>
    </sheetView>
  </sheetViews>
  <sheetFormatPr defaultColWidth="9.140625" defaultRowHeight="12.75"/>
  <cols>
    <col min="1" max="2" width="7.00390625" style="76" customWidth="1"/>
    <col min="3" max="3" width="9.00390625" style="76" customWidth="1"/>
    <col min="4" max="4" width="31.57421875" style="76" customWidth="1"/>
    <col min="5" max="5" width="22.28125" style="76" customWidth="1"/>
    <col min="6" max="6" width="21.140625" style="76" customWidth="1"/>
    <col min="7" max="7" width="19.7109375" style="76" customWidth="1"/>
    <col min="8" max="8" width="14.00390625" style="76" bestFit="1" customWidth="1"/>
    <col min="9" max="16384" width="9.140625" style="76" customWidth="1"/>
  </cols>
  <sheetData>
    <row r="1" spans="1:6" ht="12.75">
      <c r="A1" s="75"/>
      <c r="B1" s="75"/>
      <c r="C1" s="75"/>
      <c r="D1" s="75"/>
      <c r="E1" s="75"/>
      <c r="F1" s="75"/>
    </row>
    <row r="2" spans="1:6" ht="14.25">
      <c r="A2" s="77" t="s">
        <v>262</v>
      </c>
      <c r="B2" s="78"/>
      <c r="C2" s="78"/>
      <c r="D2" s="78"/>
      <c r="E2" s="78"/>
      <c r="F2" s="78"/>
    </row>
    <row r="3" spans="1:7" ht="27">
      <c r="A3" s="149" t="s">
        <v>263</v>
      </c>
      <c r="B3" s="149"/>
      <c r="C3" s="149"/>
      <c r="D3" s="149"/>
      <c r="E3" s="149"/>
      <c r="F3" s="149"/>
      <c r="G3" s="149"/>
    </row>
    <row r="4" spans="1:7" ht="15">
      <c r="A4" s="79"/>
      <c r="B4" s="75"/>
      <c r="E4" s="80" t="s">
        <v>228</v>
      </c>
      <c r="G4" s="81" t="s">
        <v>229</v>
      </c>
    </row>
    <row r="5" ht="15.75" thickBot="1">
      <c r="A5" s="82" t="s">
        <v>221</v>
      </c>
    </row>
    <row r="6" spans="1:7" ht="15" customHeight="1">
      <c r="A6" s="166" t="s">
        <v>86</v>
      </c>
      <c r="B6" s="167" t="s">
        <v>105</v>
      </c>
      <c r="C6" s="167" t="s">
        <v>105</v>
      </c>
      <c r="D6" s="167" t="s">
        <v>105</v>
      </c>
      <c r="E6" s="167" t="s">
        <v>264</v>
      </c>
      <c r="F6" s="167" t="s">
        <v>105</v>
      </c>
      <c r="G6" s="167" t="s">
        <v>105</v>
      </c>
    </row>
    <row r="7" spans="1:7" ht="15" customHeight="1">
      <c r="A7" s="168" t="s">
        <v>39</v>
      </c>
      <c r="B7" s="169" t="s">
        <v>105</v>
      </c>
      <c r="C7" s="169" t="s">
        <v>105</v>
      </c>
      <c r="D7" s="169" t="s">
        <v>92</v>
      </c>
      <c r="E7" s="169" t="s">
        <v>265</v>
      </c>
      <c r="F7" s="171" t="s">
        <v>79</v>
      </c>
      <c r="G7" s="171" t="s">
        <v>10</v>
      </c>
    </row>
    <row r="8" spans="1:7" ht="13.5" customHeight="1">
      <c r="A8" s="168" t="s">
        <v>105</v>
      </c>
      <c r="B8" s="169" t="s">
        <v>105</v>
      </c>
      <c r="C8" s="169" t="s">
        <v>105</v>
      </c>
      <c r="D8" s="169" t="s">
        <v>105</v>
      </c>
      <c r="E8" s="169" t="s">
        <v>105</v>
      </c>
      <c r="F8" s="172"/>
      <c r="G8" s="172"/>
    </row>
    <row r="9" spans="1:7" ht="30.75" customHeight="1">
      <c r="A9" s="170" t="s">
        <v>105</v>
      </c>
      <c r="B9" s="169" t="s">
        <v>105</v>
      </c>
      <c r="C9" s="169" t="s">
        <v>105</v>
      </c>
      <c r="D9" s="169" t="s">
        <v>105</v>
      </c>
      <c r="E9" s="169" t="s">
        <v>105</v>
      </c>
      <c r="F9" s="172"/>
      <c r="G9" s="172"/>
    </row>
    <row r="10" spans="1:8" ht="15" customHeight="1">
      <c r="A10" s="101" t="s">
        <v>17</v>
      </c>
      <c r="B10" s="100" t="s">
        <v>69</v>
      </c>
      <c r="C10" s="100" t="s">
        <v>78</v>
      </c>
      <c r="D10" s="100" t="s">
        <v>35</v>
      </c>
      <c r="E10" s="102">
        <v>7723.750079</v>
      </c>
      <c r="F10" s="103">
        <v>293.285622</v>
      </c>
      <c r="G10" s="104">
        <v>7430.464457</v>
      </c>
      <c r="H10" s="105"/>
    </row>
    <row r="11" spans="1:8" ht="15" customHeight="1">
      <c r="A11" s="133" t="s">
        <v>175</v>
      </c>
      <c r="B11" s="134" t="s">
        <v>105</v>
      </c>
      <c r="C11" s="134" t="s">
        <v>105</v>
      </c>
      <c r="D11" s="92" t="s">
        <v>134</v>
      </c>
      <c r="E11" s="96">
        <v>0.3735</v>
      </c>
      <c r="F11" s="106">
        <v>0</v>
      </c>
      <c r="G11" s="107">
        <v>0.3735</v>
      </c>
      <c r="H11" s="105"/>
    </row>
    <row r="12" spans="1:7" ht="15" customHeight="1">
      <c r="A12" s="133" t="s">
        <v>176</v>
      </c>
      <c r="B12" s="134" t="s">
        <v>105</v>
      </c>
      <c r="C12" s="134" t="s">
        <v>105</v>
      </c>
      <c r="D12" s="92" t="s">
        <v>135</v>
      </c>
      <c r="E12" s="96">
        <v>0.3735</v>
      </c>
      <c r="F12" s="96">
        <v>0</v>
      </c>
      <c r="G12" s="108">
        <v>0.3735</v>
      </c>
    </row>
    <row r="13" spans="1:7" ht="15" customHeight="1">
      <c r="A13" s="133" t="s">
        <v>177</v>
      </c>
      <c r="B13" s="134" t="s">
        <v>105</v>
      </c>
      <c r="C13" s="134" t="s">
        <v>105</v>
      </c>
      <c r="D13" s="92" t="s">
        <v>178</v>
      </c>
      <c r="E13" s="96">
        <v>0.3735</v>
      </c>
      <c r="F13" s="96">
        <v>0</v>
      </c>
      <c r="G13" s="108">
        <v>0.3735</v>
      </c>
    </row>
    <row r="14" spans="1:7" ht="15" customHeight="1">
      <c r="A14" s="133" t="s">
        <v>179</v>
      </c>
      <c r="B14" s="134" t="s">
        <v>105</v>
      </c>
      <c r="C14" s="134" t="s">
        <v>105</v>
      </c>
      <c r="D14" s="92" t="s">
        <v>136</v>
      </c>
      <c r="E14" s="96">
        <v>2215.4718</v>
      </c>
      <c r="F14" s="96">
        <v>0</v>
      </c>
      <c r="G14" s="108">
        <v>2215.4718</v>
      </c>
    </row>
    <row r="15" spans="1:7" ht="15" customHeight="1">
      <c r="A15" s="133" t="s">
        <v>180</v>
      </c>
      <c r="B15" s="134" t="s">
        <v>105</v>
      </c>
      <c r="C15" s="134" t="s">
        <v>105</v>
      </c>
      <c r="D15" s="92" t="s">
        <v>137</v>
      </c>
      <c r="E15" s="96">
        <v>2057.0986</v>
      </c>
      <c r="F15" s="96">
        <v>0</v>
      </c>
      <c r="G15" s="108">
        <v>2057.0986</v>
      </c>
    </row>
    <row r="16" spans="1:7" ht="15" customHeight="1">
      <c r="A16" s="133" t="s">
        <v>181</v>
      </c>
      <c r="B16" s="134" t="s">
        <v>105</v>
      </c>
      <c r="C16" s="134" t="s">
        <v>105</v>
      </c>
      <c r="D16" s="92" t="s">
        <v>182</v>
      </c>
      <c r="E16" s="96">
        <v>95.7195</v>
      </c>
      <c r="F16" s="96">
        <v>0</v>
      </c>
      <c r="G16" s="108">
        <v>95.7195</v>
      </c>
    </row>
    <row r="17" spans="1:7" ht="15" customHeight="1">
      <c r="A17" s="133" t="s">
        <v>183</v>
      </c>
      <c r="B17" s="134" t="s">
        <v>105</v>
      </c>
      <c r="C17" s="134" t="s">
        <v>105</v>
      </c>
      <c r="D17" s="92" t="s">
        <v>184</v>
      </c>
      <c r="E17" s="96">
        <v>1641.8829</v>
      </c>
      <c r="F17" s="96">
        <v>0</v>
      </c>
      <c r="G17" s="108">
        <v>1641.8829</v>
      </c>
    </row>
    <row r="18" spans="1:7" ht="15" customHeight="1">
      <c r="A18" s="133" t="s">
        <v>185</v>
      </c>
      <c r="B18" s="134" t="s">
        <v>105</v>
      </c>
      <c r="C18" s="134" t="s">
        <v>105</v>
      </c>
      <c r="D18" s="92" t="s">
        <v>186</v>
      </c>
      <c r="E18" s="96">
        <v>319.4962</v>
      </c>
      <c r="F18" s="96">
        <v>0</v>
      </c>
      <c r="G18" s="108">
        <v>319.4962</v>
      </c>
    </row>
    <row r="19" spans="1:7" ht="15" customHeight="1">
      <c r="A19" s="133" t="s">
        <v>187</v>
      </c>
      <c r="B19" s="134" t="s">
        <v>105</v>
      </c>
      <c r="C19" s="134" t="s">
        <v>105</v>
      </c>
      <c r="D19" s="92" t="s">
        <v>138</v>
      </c>
      <c r="E19" s="96">
        <v>7.3732</v>
      </c>
      <c r="F19" s="96">
        <v>0</v>
      </c>
      <c r="G19" s="108">
        <v>7.3732</v>
      </c>
    </row>
    <row r="20" spans="1:7" ht="15" customHeight="1">
      <c r="A20" s="133" t="s">
        <v>188</v>
      </c>
      <c r="B20" s="134" t="s">
        <v>105</v>
      </c>
      <c r="C20" s="134" t="s">
        <v>105</v>
      </c>
      <c r="D20" s="92" t="s">
        <v>189</v>
      </c>
      <c r="E20" s="96">
        <v>7.3732</v>
      </c>
      <c r="F20" s="96">
        <v>0</v>
      </c>
      <c r="G20" s="108">
        <v>7.3732</v>
      </c>
    </row>
    <row r="21" spans="1:7" ht="15" customHeight="1">
      <c r="A21" s="133" t="s">
        <v>190</v>
      </c>
      <c r="B21" s="134" t="s">
        <v>105</v>
      </c>
      <c r="C21" s="134" t="s">
        <v>105</v>
      </c>
      <c r="D21" s="92" t="s">
        <v>139</v>
      </c>
      <c r="E21" s="96">
        <v>151</v>
      </c>
      <c r="F21" s="96">
        <v>0</v>
      </c>
      <c r="G21" s="108">
        <v>151</v>
      </c>
    </row>
    <row r="22" spans="1:7" ht="15" customHeight="1">
      <c r="A22" s="133" t="s">
        <v>191</v>
      </c>
      <c r="B22" s="134" t="s">
        <v>105</v>
      </c>
      <c r="C22" s="134" t="s">
        <v>105</v>
      </c>
      <c r="D22" s="92" t="s">
        <v>192</v>
      </c>
      <c r="E22" s="96">
        <v>151</v>
      </c>
      <c r="F22" s="96">
        <v>0</v>
      </c>
      <c r="G22" s="108">
        <v>151</v>
      </c>
    </row>
    <row r="23" spans="1:7" ht="15" customHeight="1">
      <c r="A23" s="133" t="s">
        <v>193</v>
      </c>
      <c r="B23" s="134" t="s">
        <v>105</v>
      </c>
      <c r="C23" s="134" t="s">
        <v>105</v>
      </c>
      <c r="D23" s="92" t="s">
        <v>140</v>
      </c>
      <c r="E23" s="96">
        <v>99</v>
      </c>
      <c r="F23" s="96">
        <v>0</v>
      </c>
      <c r="G23" s="108">
        <v>99</v>
      </c>
    </row>
    <row r="24" spans="1:7" ht="15" customHeight="1">
      <c r="A24" s="133" t="s">
        <v>194</v>
      </c>
      <c r="B24" s="134" t="s">
        <v>105</v>
      </c>
      <c r="C24" s="134" t="s">
        <v>105</v>
      </c>
      <c r="D24" s="92" t="s">
        <v>195</v>
      </c>
      <c r="E24" s="96">
        <v>29</v>
      </c>
      <c r="F24" s="96">
        <v>0</v>
      </c>
      <c r="G24" s="108">
        <v>29</v>
      </c>
    </row>
    <row r="25" spans="1:7" ht="15" customHeight="1">
      <c r="A25" s="133" t="s">
        <v>196</v>
      </c>
      <c r="B25" s="134" t="s">
        <v>105</v>
      </c>
      <c r="C25" s="134" t="s">
        <v>105</v>
      </c>
      <c r="D25" s="92" t="s">
        <v>197</v>
      </c>
      <c r="E25" s="96">
        <v>9</v>
      </c>
      <c r="F25" s="96">
        <v>0</v>
      </c>
      <c r="G25" s="108">
        <v>9</v>
      </c>
    </row>
    <row r="26" spans="1:7" ht="15" customHeight="1">
      <c r="A26" s="133" t="s">
        <v>198</v>
      </c>
      <c r="B26" s="134" t="s">
        <v>105</v>
      </c>
      <c r="C26" s="134" t="s">
        <v>105</v>
      </c>
      <c r="D26" s="92" t="s">
        <v>199</v>
      </c>
      <c r="E26" s="96">
        <v>20</v>
      </c>
      <c r="F26" s="96">
        <v>0</v>
      </c>
      <c r="G26" s="108">
        <v>20</v>
      </c>
    </row>
    <row r="27" spans="1:7" ht="15" customHeight="1">
      <c r="A27" s="133" t="s">
        <v>200</v>
      </c>
      <c r="B27" s="134" t="s">
        <v>105</v>
      </c>
      <c r="C27" s="134" t="s">
        <v>105</v>
      </c>
      <c r="D27" s="92" t="s">
        <v>141</v>
      </c>
      <c r="E27" s="96">
        <v>70</v>
      </c>
      <c r="F27" s="96">
        <v>0</v>
      </c>
      <c r="G27" s="108">
        <v>70</v>
      </c>
    </row>
    <row r="28" spans="1:7" ht="15" customHeight="1">
      <c r="A28" s="133" t="s">
        <v>201</v>
      </c>
      <c r="B28" s="134" t="s">
        <v>105</v>
      </c>
      <c r="C28" s="134" t="s">
        <v>105</v>
      </c>
      <c r="D28" s="92" t="s">
        <v>202</v>
      </c>
      <c r="E28" s="96">
        <v>70</v>
      </c>
      <c r="F28" s="96">
        <v>0</v>
      </c>
      <c r="G28" s="108">
        <v>70</v>
      </c>
    </row>
    <row r="29" spans="1:7" ht="15" customHeight="1">
      <c r="A29" s="133" t="s">
        <v>203</v>
      </c>
      <c r="B29" s="134" t="s">
        <v>105</v>
      </c>
      <c r="C29" s="134" t="s">
        <v>105</v>
      </c>
      <c r="D29" s="92" t="s">
        <v>142</v>
      </c>
      <c r="E29" s="96">
        <v>442.691071</v>
      </c>
      <c r="F29" s="96">
        <v>22.0059</v>
      </c>
      <c r="G29" s="108">
        <v>420.68517099999997</v>
      </c>
    </row>
    <row r="30" spans="1:7" ht="15" customHeight="1">
      <c r="A30" s="133" t="s">
        <v>204</v>
      </c>
      <c r="B30" s="134" t="s">
        <v>105</v>
      </c>
      <c r="C30" s="134" t="s">
        <v>105</v>
      </c>
      <c r="D30" s="92" t="s">
        <v>143</v>
      </c>
      <c r="E30" s="96">
        <v>374.911171</v>
      </c>
      <c r="F30" s="96">
        <v>0</v>
      </c>
      <c r="G30" s="108">
        <v>374.911171</v>
      </c>
    </row>
    <row r="31" spans="1:7" ht="15" customHeight="1">
      <c r="A31" s="133" t="s">
        <v>205</v>
      </c>
      <c r="B31" s="134" t="s">
        <v>105</v>
      </c>
      <c r="C31" s="134" t="s">
        <v>105</v>
      </c>
      <c r="D31" s="92" t="s">
        <v>206</v>
      </c>
      <c r="E31" s="96">
        <v>43.815</v>
      </c>
      <c r="F31" s="96">
        <v>0</v>
      </c>
      <c r="G31" s="108">
        <v>43.815</v>
      </c>
    </row>
    <row r="32" spans="1:7" ht="15" customHeight="1">
      <c r="A32" s="133" t="s">
        <v>207</v>
      </c>
      <c r="B32" s="134" t="s">
        <v>105</v>
      </c>
      <c r="C32" s="134" t="s">
        <v>105</v>
      </c>
      <c r="D32" s="92" t="s">
        <v>208</v>
      </c>
      <c r="E32" s="96">
        <v>331.09617099999997</v>
      </c>
      <c r="F32" s="96">
        <v>0</v>
      </c>
      <c r="G32" s="108">
        <v>331.09617099999997</v>
      </c>
    </row>
    <row r="33" spans="1:7" ht="15" customHeight="1">
      <c r="A33" s="133" t="s">
        <v>209</v>
      </c>
      <c r="B33" s="134" t="s">
        <v>105</v>
      </c>
      <c r="C33" s="134" t="s">
        <v>105</v>
      </c>
      <c r="D33" s="92" t="s">
        <v>144</v>
      </c>
      <c r="E33" s="96">
        <v>25.774</v>
      </c>
      <c r="F33" s="96">
        <v>0</v>
      </c>
      <c r="G33" s="108">
        <v>25.774</v>
      </c>
    </row>
    <row r="34" spans="1:7" ht="15" customHeight="1">
      <c r="A34" s="133" t="s">
        <v>210</v>
      </c>
      <c r="B34" s="134" t="s">
        <v>105</v>
      </c>
      <c r="C34" s="134" t="s">
        <v>105</v>
      </c>
      <c r="D34" s="92" t="s">
        <v>211</v>
      </c>
      <c r="E34" s="96">
        <v>25.774</v>
      </c>
      <c r="F34" s="96">
        <v>0</v>
      </c>
      <c r="G34" s="108">
        <v>25.774</v>
      </c>
    </row>
    <row r="35" spans="1:7" ht="15" customHeight="1">
      <c r="A35" s="133" t="s">
        <v>212</v>
      </c>
      <c r="B35" s="134" t="s">
        <v>105</v>
      </c>
      <c r="C35" s="134" t="s">
        <v>105</v>
      </c>
      <c r="D35" s="92" t="s">
        <v>145</v>
      </c>
      <c r="E35" s="96">
        <v>22.0059</v>
      </c>
      <c r="F35" s="96">
        <v>22.0059</v>
      </c>
      <c r="G35" s="108">
        <v>0</v>
      </c>
    </row>
    <row r="36" spans="1:7" ht="15" customHeight="1">
      <c r="A36" s="133" t="s">
        <v>213</v>
      </c>
      <c r="B36" s="134" t="s">
        <v>105</v>
      </c>
      <c r="C36" s="134" t="s">
        <v>105</v>
      </c>
      <c r="D36" s="92" t="s">
        <v>214</v>
      </c>
      <c r="E36" s="96">
        <v>7.5159</v>
      </c>
      <c r="F36" s="96">
        <v>7.5159</v>
      </c>
      <c r="G36" s="108">
        <v>0</v>
      </c>
    </row>
    <row r="37" spans="1:7" ht="15" customHeight="1">
      <c r="A37" s="133" t="s">
        <v>215</v>
      </c>
      <c r="B37" s="134" t="s">
        <v>105</v>
      </c>
      <c r="C37" s="134" t="s">
        <v>105</v>
      </c>
      <c r="D37" s="92" t="s">
        <v>216</v>
      </c>
      <c r="E37" s="96">
        <v>14.49</v>
      </c>
      <c r="F37" s="96">
        <v>14.49</v>
      </c>
      <c r="G37" s="108">
        <v>0</v>
      </c>
    </row>
    <row r="38" spans="1:7" ht="15" customHeight="1">
      <c r="A38" s="133" t="s">
        <v>217</v>
      </c>
      <c r="B38" s="134" t="s">
        <v>105</v>
      </c>
      <c r="C38" s="134" t="s">
        <v>105</v>
      </c>
      <c r="D38" s="92" t="s">
        <v>146</v>
      </c>
      <c r="E38" s="96">
        <v>20</v>
      </c>
      <c r="F38" s="96">
        <v>0</v>
      </c>
      <c r="G38" s="108">
        <v>20</v>
      </c>
    </row>
    <row r="39" spans="1:7" ht="15" customHeight="1">
      <c r="A39" s="133" t="s">
        <v>218</v>
      </c>
      <c r="B39" s="134" t="s">
        <v>105</v>
      </c>
      <c r="C39" s="134" t="s">
        <v>105</v>
      </c>
      <c r="D39" s="92" t="s">
        <v>219</v>
      </c>
      <c r="E39" s="96">
        <v>20</v>
      </c>
      <c r="F39" s="96">
        <v>0</v>
      </c>
      <c r="G39" s="108">
        <v>20</v>
      </c>
    </row>
    <row r="40" spans="1:7" ht="15" customHeight="1">
      <c r="A40" s="133" t="s">
        <v>147</v>
      </c>
      <c r="B40" s="134" t="s">
        <v>105</v>
      </c>
      <c r="C40" s="134" t="s">
        <v>105</v>
      </c>
      <c r="D40" s="92" t="s">
        <v>161</v>
      </c>
      <c r="E40" s="96">
        <v>4950.301408</v>
      </c>
      <c r="F40" s="96">
        <v>255.36742200000003</v>
      </c>
      <c r="G40" s="108">
        <v>4694.933989</v>
      </c>
    </row>
    <row r="41" spans="1:7" ht="15" customHeight="1">
      <c r="A41" s="133" t="s">
        <v>148</v>
      </c>
      <c r="B41" s="134" t="s">
        <v>105</v>
      </c>
      <c r="C41" s="134" t="s">
        <v>105</v>
      </c>
      <c r="D41" s="92" t="s">
        <v>162</v>
      </c>
      <c r="E41" s="96">
        <v>432.71195700000004</v>
      </c>
      <c r="F41" s="96">
        <v>255.36742200000003</v>
      </c>
      <c r="G41" s="108">
        <v>177.344535</v>
      </c>
    </row>
    <row r="42" spans="1:7" ht="15" customHeight="1">
      <c r="A42" s="133" t="s">
        <v>149</v>
      </c>
      <c r="B42" s="134" t="s">
        <v>105</v>
      </c>
      <c r="C42" s="134" t="s">
        <v>105</v>
      </c>
      <c r="D42" s="92" t="s">
        <v>163</v>
      </c>
      <c r="E42" s="96">
        <v>251.52742200000003</v>
      </c>
      <c r="F42" s="96">
        <v>222.7121</v>
      </c>
      <c r="G42" s="108">
        <v>0</v>
      </c>
    </row>
    <row r="43" spans="1:7" ht="15" customHeight="1">
      <c r="A43" s="133" t="s">
        <v>150</v>
      </c>
      <c r="B43" s="134" t="s">
        <v>105</v>
      </c>
      <c r="C43" s="134" t="s">
        <v>105</v>
      </c>
      <c r="D43" s="92" t="s">
        <v>164</v>
      </c>
      <c r="E43" s="96">
        <v>177.344535</v>
      </c>
      <c r="F43" s="96">
        <v>0</v>
      </c>
      <c r="G43" s="108">
        <v>177.344535</v>
      </c>
    </row>
    <row r="44" spans="1:7" ht="15" customHeight="1">
      <c r="A44" s="133" t="s">
        <v>151</v>
      </c>
      <c r="B44" s="134" t="s">
        <v>105</v>
      </c>
      <c r="C44" s="134" t="s">
        <v>105</v>
      </c>
      <c r="D44" s="92" t="s">
        <v>165</v>
      </c>
      <c r="E44" s="96">
        <v>3.84</v>
      </c>
      <c r="F44" s="96">
        <v>3.84</v>
      </c>
      <c r="G44" s="108">
        <v>0</v>
      </c>
    </row>
    <row r="45" spans="1:7" ht="15" customHeight="1">
      <c r="A45" s="133" t="s">
        <v>152</v>
      </c>
      <c r="B45" s="134" t="s">
        <v>105</v>
      </c>
      <c r="C45" s="134" t="s">
        <v>105</v>
      </c>
      <c r="D45" s="92" t="s">
        <v>166</v>
      </c>
      <c r="E45" s="96">
        <v>4482.9894509999995</v>
      </c>
      <c r="F45" s="96">
        <v>0</v>
      </c>
      <c r="G45" s="108">
        <v>4482.9894509999995</v>
      </c>
    </row>
    <row r="46" spans="1:7" ht="15" customHeight="1">
      <c r="A46" s="133" t="s">
        <v>153</v>
      </c>
      <c r="B46" s="134" t="s">
        <v>105</v>
      </c>
      <c r="C46" s="134" t="s">
        <v>105</v>
      </c>
      <c r="D46" s="92" t="s">
        <v>167</v>
      </c>
      <c r="E46" s="96">
        <v>4482.9894509999995</v>
      </c>
      <c r="F46" s="96">
        <v>0</v>
      </c>
      <c r="G46" s="108">
        <v>4482.9894509999995</v>
      </c>
    </row>
    <row r="47" spans="1:7" ht="15" customHeight="1">
      <c r="A47" s="133" t="s">
        <v>154</v>
      </c>
      <c r="B47" s="134" t="s">
        <v>105</v>
      </c>
      <c r="C47" s="134" t="s">
        <v>105</v>
      </c>
      <c r="D47" s="92" t="s">
        <v>168</v>
      </c>
      <c r="E47" s="96">
        <v>34.6</v>
      </c>
      <c r="F47" s="109">
        <v>0</v>
      </c>
      <c r="G47" s="108">
        <v>34.6</v>
      </c>
    </row>
    <row r="48" spans="1:7" ht="15" customHeight="1">
      <c r="A48" s="133" t="s">
        <v>155</v>
      </c>
      <c r="B48" s="134" t="s">
        <v>105</v>
      </c>
      <c r="C48" s="134" t="s">
        <v>105</v>
      </c>
      <c r="D48" s="92" t="s">
        <v>169</v>
      </c>
      <c r="E48" s="96">
        <v>34.6</v>
      </c>
      <c r="F48" s="109">
        <v>0</v>
      </c>
      <c r="G48" s="108">
        <v>34.6</v>
      </c>
    </row>
    <row r="49" spans="1:7" ht="15" customHeight="1">
      <c r="A49" s="133" t="s">
        <v>158</v>
      </c>
      <c r="B49" s="134" t="s">
        <v>105</v>
      </c>
      <c r="C49" s="134" t="s">
        <v>105</v>
      </c>
      <c r="D49" s="92" t="s">
        <v>172</v>
      </c>
      <c r="E49" s="96">
        <v>15.9123</v>
      </c>
      <c r="F49" s="96">
        <v>15.9123</v>
      </c>
      <c r="G49" s="108">
        <v>0</v>
      </c>
    </row>
    <row r="50" spans="1:7" ht="15" customHeight="1" thickBot="1">
      <c r="A50" s="133" t="s">
        <v>159</v>
      </c>
      <c r="B50" s="134" t="s">
        <v>105</v>
      </c>
      <c r="C50" s="134" t="s">
        <v>105</v>
      </c>
      <c r="D50" s="92" t="s">
        <v>173</v>
      </c>
      <c r="E50" s="96">
        <v>15.9123</v>
      </c>
      <c r="F50" s="110">
        <v>15.9123</v>
      </c>
      <c r="G50" s="108">
        <v>0</v>
      </c>
    </row>
    <row r="51" spans="1:7" ht="15" customHeight="1" thickBot="1">
      <c r="A51" s="137" t="s">
        <v>160</v>
      </c>
      <c r="B51" s="138" t="s">
        <v>105</v>
      </c>
      <c r="C51" s="138" t="s">
        <v>105</v>
      </c>
      <c r="D51" s="93" t="s">
        <v>174</v>
      </c>
      <c r="E51" s="96">
        <v>15.9123</v>
      </c>
      <c r="F51" s="110">
        <v>15.9123</v>
      </c>
      <c r="G51" s="108">
        <v>0</v>
      </c>
    </row>
    <row r="52" spans="1:6" ht="12.75">
      <c r="A52" s="164" t="s">
        <v>266</v>
      </c>
      <c r="B52" s="165"/>
      <c r="C52" s="165"/>
      <c r="D52" s="165"/>
      <c r="E52" s="165"/>
      <c r="F52" s="165"/>
    </row>
  </sheetData>
  <sheetProtection/>
  <mergeCells count="50">
    <mergeCell ref="A33:C33"/>
    <mergeCell ref="A50:C50"/>
    <mergeCell ref="A39:C39"/>
    <mergeCell ref="A38:C38"/>
    <mergeCell ref="A37:C37"/>
    <mergeCell ref="A36:C36"/>
    <mergeCell ref="A35:C35"/>
    <mergeCell ref="A34:C34"/>
    <mergeCell ref="A13:C13"/>
    <mergeCell ref="A32:C32"/>
    <mergeCell ref="A31:C31"/>
    <mergeCell ref="A30:C30"/>
    <mergeCell ref="A29:C29"/>
    <mergeCell ref="A28:C28"/>
    <mergeCell ref="A27:C27"/>
    <mergeCell ref="A26:C26"/>
    <mergeCell ref="A25:C25"/>
    <mergeCell ref="A24:C24"/>
    <mergeCell ref="A14:C14"/>
    <mergeCell ref="A23:C23"/>
    <mergeCell ref="A22:C22"/>
    <mergeCell ref="A21:C21"/>
    <mergeCell ref="A20:C20"/>
    <mergeCell ref="A19:C19"/>
    <mergeCell ref="A18:C18"/>
    <mergeCell ref="A3:G3"/>
    <mergeCell ref="A6:D6"/>
    <mergeCell ref="E6:G6"/>
    <mergeCell ref="A7:C9"/>
    <mergeCell ref="D7:D9"/>
    <mergeCell ref="F7:F9"/>
    <mergeCell ref="G7:G9"/>
    <mergeCell ref="E7:E9"/>
    <mergeCell ref="A11:C11"/>
    <mergeCell ref="A40:C40"/>
    <mergeCell ref="A41:C41"/>
    <mergeCell ref="A42:C42"/>
    <mergeCell ref="A43:C43"/>
    <mergeCell ref="A44:C44"/>
    <mergeCell ref="A12:C12"/>
    <mergeCell ref="A17:C17"/>
    <mergeCell ref="A16:C16"/>
    <mergeCell ref="A15:C15"/>
    <mergeCell ref="A52:F52"/>
    <mergeCell ref="A45:C45"/>
    <mergeCell ref="A46:C46"/>
    <mergeCell ref="A47:C47"/>
    <mergeCell ref="A48:C48"/>
    <mergeCell ref="A49:C49"/>
    <mergeCell ref="A51:C51"/>
  </mergeCells>
  <printOptions/>
  <pageMargins left="1.141732283464567" right="0.7480314960629921" top="0.984251968503937" bottom="0.984251968503937" header="0.5118110236220472" footer="0.5118110236220472"/>
  <pageSetup horizontalDpi="600" verticalDpi="600" orientation="landscape" paperSize="9" r:id="rId1"/>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G34"/>
  <sheetViews>
    <sheetView tabSelected="1" zoomScalePageLayoutView="0" workbookViewId="0" topLeftCell="A7">
      <selection activeCell="J16" sqref="J16"/>
    </sheetView>
  </sheetViews>
  <sheetFormatPr defaultColWidth="9.140625" defaultRowHeight="12.75"/>
  <cols>
    <col min="1" max="1" width="11.00390625" style="76" customWidth="1"/>
    <col min="2" max="2" width="14.28125" style="76" customWidth="1"/>
    <col min="3" max="3" width="35.421875" style="76" customWidth="1"/>
    <col min="4" max="4" width="20.28125" style="220" customWidth="1"/>
    <col min="5" max="5" width="22.7109375" style="220" customWidth="1"/>
    <col min="6" max="6" width="20.57421875" style="220" customWidth="1"/>
    <col min="7" max="7" width="19.140625" style="76" customWidth="1"/>
    <col min="8" max="8" width="17.57421875" style="76" customWidth="1"/>
    <col min="9" max="9" width="9.140625" style="210" customWidth="1"/>
    <col min="10" max="16384" width="9.140625" style="76" customWidth="1"/>
  </cols>
  <sheetData>
    <row r="1" spans="1:6" ht="12.75">
      <c r="A1" s="75"/>
      <c r="B1" s="75"/>
      <c r="C1" s="75"/>
      <c r="D1" s="209"/>
      <c r="E1" s="209"/>
      <c r="F1" s="209"/>
    </row>
    <row r="2" spans="1:6" ht="14.25">
      <c r="A2" s="211" t="s">
        <v>268</v>
      </c>
      <c r="B2" s="78"/>
      <c r="C2" s="78"/>
      <c r="D2" s="212"/>
      <c r="E2" s="212"/>
      <c r="F2" s="212"/>
    </row>
    <row r="3" spans="1:7" ht="26.25" customHeight="1">
      <c r="A3" s="213" t="s">
        <v>269</v>
      </c>
      <c r="B3" s="213"/>
      <c r="C3" s="213"/>
      <c r="D3" s="213"/>
      <c r="E3" s="213"/>
      <c r="F3" s="213"/>
      <c r="G3" s="214"/>
    </row>
    <row r="4" spans="1:6" ht="15">
      <c r="A4" s="215"/>
      <c r="B4" s="75"/>
      <c r="C4" s="216" t="s">
        <v>270</v>
      </c>
      <c r="D4" s="216"/>
      <c r="E4" s="217"/>
      <c r="F4" s="218" t="s">
        <v>271</v>
      </c>
    </row>
    <row r="5" ht="15">
      <c r="A5" s="219" t="s">
        <v>272</v>
      </c>
    </row>
    <row r="6" spans="1:6" ht="24" customHeight="1">
      <c r="A6" s="221" t="s">
        <v>86</v>
      </c>
      <c r="B6" s="221" t="s">
        <v>105</v>
      </c>
      <c r="C6" s="221" t="s">
        <v>105</v>
      </c>
      <c r="D6" s="222" t="s">
        <v>35</v>
      </c>
      <c r="E6" s="222" t="s">
        <v>273</v>
      </c>
      <c r="F6" s="222" t="s">
        <v>274</v>
      </c>
    </row>
    <row r="7" spans="1:6" ht="15" customHeight="1">
      <c r="A7" s="221" t="s">
        <v>275</v>
      </c>
      <c r="B7" s="221" t="s">
        <v>105</v>
      </c>
      <c r="C7" s="221" t="s">
        <v>92</v>
      </c>
      <c r="D7" s="222" t="s">
        <v>105</v>
      </c>
      <c r="E7" s="222"/>
      <c r="F7" s="222"/>
    </row>
    <row r="8" spans="1:6" ht="15" customHeight="1">
      <c r="A8" s="221" t="s">
        <v>105</v>
      </c>
      <c r="B8" s="221" t="s">
        <v>105</v>
      </c>
      <c r="C8" s="221" t="s">
        <v>105</v>
      </c>
      <c r="D8" s="222" t="s">
        <v>105</v>
      </c>
      <c r="E8" s="222"/>
      <c r="F8" s="222"/>
    </row>
    <row r="9" spans="1:6" ht="15" customHeight="1">
      <c r="A9" s="221" t="s">
        <v>105</v>
      </c>
      <c r="B9" s="221" t="s">
        <v>105</v>
      </c>
      <c r="C9" s="221" t="s">
        <v>105</v>
      </c>
      <c r="D9" s="222" t="s">
        <v>105</v>
      </c>
      <c r="E9" s="222"/>
      <c r="F9" s="222"/>
    </row>
    <row r="10" spans="1:7" ht="15" customHeight="1">
      <c r="A10" s="223" t="s">
        <v>17</v>
      </c>
      <c r="B10" s="223" t="s">
        <v>69</v>
      </c>
      <c r="C10" s="223" t="s">
        <v>35</v>
      </c>
      <c r="D10" s="224">
        <f>D11+D18+D29+D32</f>
        <v>293.28562200000005</v>
      </c>
      <c r="E10" s="225">
        <f>E11+E29</f>
        <v>264.4703</v>
      </c>
      <c r="F10" s="225">
        <f>F18+F32</f>
        <v>28.815322</v>
      </c>
      <c r="G10" s="220"/>
    </row>
    <row r="11" spans="1:6" ht="15" customHeight="1">
      <c r="A11" s="226">
        <v>301</v>
      </c>
      <c r="B11" s="227"/>
      <c r="C11" s="228" t="s">
        <v>276</v>
      </c>
      <c r="D11" s="224">
        <f>D12+D13+D14+D15+D16+D17</f>
        <v>242.3232</v>
      </c>
      <c r="E11" s="224">
        <f>E12+E13+E14+E15+E16+E17</f>
        <v>242.3232</v>
      </c>
      <c r="F11" s="225"/>
    </row>
    <row r="12" spans="1:6" ht="15" customHeight="1">
      <c r="A12" s="226">
        <v>30101</v>
      </c>
      <c r="B12" s="227"/>
      <c r="C12" s="228" t="s">
        <v>277</v>
      </c>
      <c r="D12" s="224">
        <f>1738460/10000</f>
        <v>173.846</v>
      </c>
      <c r="E12" s="224">
        <f>1738460/10000</f>
        <v>173.846</v>
      </c>
      <c r="F12" s="225"/>
    </row>
    <row r="13" spans="1:6" ht="15" customHeight="1">
      <c r="A13" s="226">
        <v>30102</v>
      </c>
      <c r="B13" s="227"/>
      <c r="C13" s="228" t="s">
        <v>278</v>
      </c>
      <c r="D13" s="224">
        <f>249368/10000</f>
        <v>24.9368</v>
      </c>
      <c r="E13" s="224">
        <f>249368/10000</f>
        <v>24.9368</v>
      </c>
      <c r="F13" s="225"/>
    </row>
    <row r="14" spans="1:6" ht="15" customHeight="1">
      <c r="A14" s="226">
        <v>30103</v>
      </c>
      <c r="B14" s="227"/>
      <c r="C14" s="228" t="s">
        <v>279</v>
      </c>
      <c r="D14" s="224">
        <f>149283/10000</f>
        <v>14.9283</v>
      </c>
      <c r="E14" s="224">
        <f>149283/10000</f>
        <v>14.9283</v>
      </c>
      <c r="F14" s="225"/>
    </row>
    <row r="15" spans="1:6" ht="15" customHeight="1">
      <c r="A15" s="226">
        <v>30106</v>
      </c>
      <c r="B15" s="227"/>
      <c r="C15" s="228" t="s">
        <v>280</v>
      </c>
      <c r="D15" s="224">
        <f>42150/10000</f>
        <v>4.215</v>
      </c>
      <c r="E15" s="224">
        <f>42150/10000</f>
        <v>4.215</v>
      </c>
      <c r="F15" s="225"/>
    </row>
    <row r="16" spans="1:6" ht="15" customHeight="1">
      <c r="A16" s="229">
        <v>30108</v>
      </c>
      <c r="B16" s="227"/>
      <c r="C16" s="228" t="s">
        <v>281</v>
      </c>
      <c r="D16" s="224">
        <f>226064/10000</f>
        <v>22.6064</v>
      </c>
      <c r="E16" s="224">
        <f>226064/10000</f>
        <v>22.6064</v>
      </c>
      <c r="F16" s="225"/>
    </row>
    <row r="17" spans="1:6" ht="15" customHeight="1">
      <c r="A17" s="229">
        <v>30199</v>
      </c>
      <c r="B17" s="227"/>
      <c r="C17" s="228" t="s">
        <v>282</v>
      </c>
      <c r="D17" s="224">
        <f>17907/10000</f>
        <v>1.7907</v>
      </c>
      <c r="E17" s="224">
        <f>17907/10000</f>
        <v>1.7907</v>
      </c>
      <c r="F17" s="225"/>
    </row>
    <row r="18" spans="1:6" ht="15" customHeight="1">
      <c r="A18" s="229">
        <v>302</v>
      </c>
      <c r="B18" s="227"/>
      <c r="C18" s="228" t="s">
        <v>283</v>
      </c>
      <c r="D18" s="224">
        <f>D19+D20+D21+D22+D23+D24+D25+D26+D27+D28</f>
        <v>26.981322</v>
      </c>
      <c r="E18" s="225"/>
      <c r="F18" s="224">
        <f>F19+F20+F21+F22+F23+F24+F25+F26+F27+F28</f>
        <v>26.981322</v>
      </c>
    </row>
    <row r="19" spans="1:6" ht="15" customHeight="1">
      <c r="A19" s="229">
        <v>30201</v>
      </c>
      <c r="B19" s="227"/>
      <c r="C19" s="228" t="s">
        <v>284</v>
      </c>
      <c r="D19" s="224">
        <f>20604.32/10000</f>
        <v>2.060432</v>
      </c>
      <c r="E19" s="225"/>
      <c r="F19" s="224">
        <f>20604.32/10000</f>
        <v>2.060432</v>
      </c>
    </row>
    <row r="20" spans="1:6" ht="15" customHeight="1">
      <c r="A20" s="229">
        <v>30202</v>
      </c>
      <c r="B20" s="227"/>
      <c r="C20" s="228" t="s">
        <v>285</v>
      </c>
      <c r="D20" s="224">
        <f>2328/10000</f>
        <v>0.2328</v>
      </c>
      <c r="E20" s="225"/>
      <c r="F20" s="224">
        <f>2328/10000</f>
        <v>0.2328</v>
      </c>
    </row>
    <row r="21" spans="1:6" ht="15" customHeight="1">
      <c r="A21" s="229">
        <v>30207</v>
      </c>
      <c r="B21" s="227"/>
      <c r="C21" s="228" t="s">
        <v>286</v>
      </c>
      <c r="D21" s="224">
        <f>8977.9/10000</f>
        <v>0.89779</v>
      </c>
      <c r="E21" s="225"/>
      <c r="F21" s="224">
        <f>8977.9/10000</f>
        <v>0.89779</v>
      </c>
    </row>
    <row r="22" spans="1:6" ht="15" customHeight="1">
      <c r="A22" s="229">
        <v>30215</v>
      </c>
      <c r="B22" s="227"/>
      <c r="C22" s="228" t="s">
        <v>287</v>
      </c>
      <c r="D22" s="224">
        <f>1916/10000</f>
        <v>0.1916</v>
      </c>
      <c r="E22" s="225"/>
      <c r="F22" s="224">
        <f>1916/10000</f>
        <v>0.1916</v>
      </c>
    </row>
    <row r="23" spans="1:6" ht="15" customHeight="1">
      <c r="A23" s="229">
        <v>30216</v>
      </c>
      <c r="B23" s="227"/>
      <c r="C23" s="228" t="s">
        <v>288</v>
      </c>
      <c r="D23" s="224">
        <f>4357/10000</f>
        <v>0.4357</v>
      </c>
      <c r="E23" s="225"/>
      <c r="F23" s="224">
        <f>4357/10000</f>
        <v>0.4357</v>
      </c>
    </row>
    <row r="24" spans="1:6" ht="15" customHeight="1">
      <c r="A24" s="229">
        <v>30217</v>
      </c>
      <c r="B24" s="227"/>
      <c r="C24" s="228" t="s">
        <v>289</v>
      </c>
      <c r="D24" s="224">
        <f>53964.7/10000</f>
        <v>5.39647</v>
      </c>
      <c r="E24" s="225"/>
      <c r="F24" s="224">
        <f>53964.7/10000</f>
        <v>5.39647</v>
      </c>
    </row>
    <row r="25" spans="1:6" ht="15" customHeight="1">
      <c r="A25" s="229">
        <v>30226</v>
      </c>
      <c r="B25" s="227"/>
      <c r="C25" s="228" t="s">
        <v>290</v>
      </c>
      <c r="D25" s="224">
        <f>90236.98/10000</f>
        <v>9.023698</v>
      </c>
      <c r="E25" s="225"/>
      <c r="F25" s="224">
        <f>90236.98/10000</f>
        <v>9.023698</v>
      </c>
    </row>
    <row r="26" spans="1:6" ht="15" customHeight="1">
      <c r="A26" s="229">
        <v>30228</v>
      </c>
      <c r="B26" s="227"/>
      <c r="C26" s="228" t="s">
        <v>291</v>
      </c>
      <c r="D26" s="224">
        <f>9076/10000</f>
        <v>0.9076</v>
      </c>
      <c r="E26" s="225"/>
      <c r="F26" s="224">
        <f>9076/10000</f>
        <v>0.9076</v>
      </c>
    </row>
    <row r="27" spans="1:6" ht="15" customHeight="1">
      <c r="A27" s="229">
        <v>30231</v>
      </c>
      <c r="B27" s="227"/>
      <c r="C27" s="228" t="s">
        <v>292</v>
      </c>
      <c r="D27" s="224">
        <f>25044.32/10000</f>
        <v>2.504432</v>
      </c>
      <c r="E27" s="225"/>
      <c r="F27" s="224">
        <f>25044.32/10000</f>
        <v>2.504432</v>
      </c>
    </row>
    <row r="28" spans="1:6" ht="15" customHeight="1">
      <c r="A28" s="229">
        <v>30299</v>
      </c>
      <c r="B28" s="227"/>
      <c r="C28" s="228" t="s">
        <v>293</v>
      </c>
      <c r="D28" s="224">
        <f>53308/10000</f>
        <v>5.3308</v>
      </c>
      <c r="E28" s="225"/>
      <c r="F28" s="224">
        <f>53308/10000</f>
        <v>5.3308</v>
      </c>
    </row>
    <row r="29" spans="1:6" ht="15" customHeight="1">
      <c r="A29" s="229">
        <v>303</v>
      </c>
      <c r="B29" s="227"/>
      <c r="C29" s="228" t="s">
        <v>294</v>
      </c>
      <c r="D29" s="224">
        <f>D30+D31</f>
        <v>22.147100000000002</v>
      </c>
      <c r="E29" s="224">
        <f>E30+E31</f>
        <v>22.147100000000002</v>
      </c>
      <c r="F29" s="225"/>
    </row>
    <row r="30" spans="1:6" ht="15" customHeight="1">
      <c r="A30" s="229">
        <v>30309</v>
      </c>
      <c r="B30" s="227"/>
      <c r="C30" s="228" t="s">
        <v>295</v>
      </c>
      <c r="D30" s="224">
        <v>4.16</v>
      </c>
      <c r="E30" s="224">
        <v>4.16</v>
      </c>
      <c r="F30" s="225"/>
    </row>
    <row r="31" spans="1:6" ht="15" customHeight="1">
      <c r="A31" s="229">
        <v>30311</v>
      </c>
      <c r="B31" s="227"/>
      <c r="C31" s="228" t="s">
        <v>296</v>
      </c>
      <c r="D31" s="224">
        <v>17.9871</v>
      </c>
      <c r="E31" s="224">
        <v>17.9871</v>
      </c>
      <c r="F31" s="225"/>
    </row>
    <row r="32" spans="1:6" ht="15" customHeight="1">
      <c r="A32" s="229">
        <v>310</v>
      </c>
      <c r="B32" s="227"/>
      <c r="C32" s="228" t="s">
        <v>297</v>
      </c>
      <c r="D32" s="224">
        <f>D33</f>
        <v>1.834</v>
      </c>
      <c r="E32" s="225"/>
      <c r="F32" s="224">
        <f>F33</f>
        <v>1.834</v>
      </c>
    </row>
    <row r="33" spans="1:6" ht="15" customHeight="1">
      <c r="A33" s="229">
        <v>31002</v>
      </c>
      <c r="B33" s="227"/>
      <c r="C33" s="228" t="s">
        <v>298</v>
      </c>
      <c r="D33" s="224">
        <v>1.834</v>
      </c>
      <c r="E33" s="225"/>
      <c r="F33" s="224">
        <v>1.834</v>
      </c>
    </row>
    <row r="34" spans="1:6" ht="12.75">
      <c r="A34" s="230" t="s">
        <v>299</v>
      </c>
      <c r="B34" s="231"/>
      <c r="C34" s="231"/>
      <c r="D34" s="231"/>
      <c r="E34" s="231"/>
      <c r="F34" s="231"/>
    </row>
  </sheetData>
  <sheetProtection/>
  <mergeCells count="48">
    <mergeCell ref="A22:B22"/>
    <mergeCell ref="A21:B21"/>
    <mergeCell ref="A28:B28"/>
    <mergeCell ref="A27:B27"/>
    <mergeCell ref="A26:B26"/>
    <mergeCell ref="A25:B25"/>
    <mergeCell ref="A24:B24"/>
    <mergeCell ref="A23:B23"/>
    <mergeCell ref="A31:B31"/>
    <mergeCell ref="A30:B30"/>
    <mergeCell ref="A29:B29"/>
    <mergeCell ref="A33:B33"/>
    <mergeCell ref="A32:B32"/>
    <mergeCell ref="F6:F9"/>
    <mergeCell ref="A7:B9"/>
    <mergeCell ref="C7:C9"/>
    <mergeCell ref="D6:D9"/>
    <mergeCell ref="A20:B20"/>
    <mergeCell ref="A19:B19"/>
    <mergeCell ref="A18:B18"/>
    <mergeCell ref="A17:B17"/>
    <mergeCell ref="A16:B16"/>
    <mergeCell ref="A11:B11"/>
    <mergeCell ref="A12:B12"/>
    <mergeCell ref="A13:B13"/>
    <mergeCell ref="A14:B14"/>
    <mergeCell ref="E6:E9"/>
    <mergeCell ref="A3:F3"/>
    <mergeCell ref="C4:D4"/>
    <mergeCell ref="A6:C6"/>
    <mergeCell ref="A15:B15"/>
    <mergeCell ref="A34:F34"/>
  </mergeCells>
  <printOptions/>
  <pageMargins left="0.9448818897637796" right="0.7480314960629921" top="0.984251968503937" bottom="0.984251968503937" header="0.5118110236220472" footer="0.5118110236220472"/>
  <pageSetup horizontalDpi="600" verticalDpi="600" orientation="landscape" paperSize="9" r:id="rId1"/>
  <headerFooter alignWithMargins="0">
    <oddFooter>&amp;L  — 12 —</oddFooter>
  </headerFooter>
</worksheet>
</file>

<file path=xl/worksheets/sheet7.xml><?xml version="1.0" encoding="utf-8"?>
<worksheet xmlns="http://schemas.openxmlformats.org/spreadsheetml/2006/main" xmlns:r="http://schemas.openxmlformats.org/officeDocument/2006/relationships">
  <dimension ref="A1:J22"/>
  <sheetViews>
    <sheetView zoomScalePageLayoutView="0" workbookViewId="0" topLeftCell="A1">
      <selection activeCell="A5" sqref="A5"/>
    </sheetView>
  </sheetViews>
  <sheetFormatPr defaultColWidth="9.140625" defaultRowHeight="12.75"/>
  <cols>
    <col min="1" max="3" width="3.140625" style="0" customWidth="1"/>
    <col min="4" max="4" width="29.7109375" style="0" customWidth="1"/>
    <col min="5" max="8" width="16.00390625" style="0" customWidth="1"/>
    <col min="9" max="9" width="13.00390625" style="0" customWidth="1"/>
    <col min="10" max="10" width="16.00390625" style="0" customWidth="1"/>
    <col min="11" max="11" width="9.7109375" style="0" customWidth="1"/>
  </cols>
  <sheetData>
    <row r="1" spans="1:6" ht="12.75">
      <c r="A1" s="3"/>
      <c r="B1" s="3"/>
      <c r="C1" s="3"/>
      <c r="D1" s="3"/>
      <c r="E1" s="3"/>
      <c r="F1" s="3"/>
    </row>
    <row r="2" spans="1:6" ht="14.25">
      <c r="A2" s="10" t="s">
        <v>118</v>
      </c>
      <c r="B2" s="4"/>
      <c r="C2" s="4"/>
      <c r="D2" s="4"/>
      <c r="E2" s="4"/>
      <c r="F2" s="4"/>
    </row>
    <row r="3" spans="1:10" ht="27">
      <c r="A3" s="126" t="s">
        <v>111</v>
      </c>
      <c r="B3" s="175"/>
      <c r="C3" s="175"/>
      <c r="D3" s="175"/>
      <c r="E3" s="175"/>
      <c r="F3" s="175"/>
      <c r="G3" s="175"/>
      <c r="H3" s="175"/>
      <c r="I3" s="175"/>
      <c r="J3" s="175"/>
    </row>
    <row r="4" spans="1:10" ht="15">
      <c r="A4" s="5"/>
      <c r="B4" s="6"/>
      <c r="F4" s="62" t="s">
        <v>133</v>
      </c>
      <c r="J4" s="7" t="s">
        <v>106</v>
      </c>
    </row>
    <row r="5" ht="15.75" thickBot="1">
      <c r="A5" s="74" t="s">
        <v>224</v>
      </c>
    </row>
    <row r="6" spans="1:10" ht="15" customHeight="1">
      <c r="A6" s="189" t="s">
        <v>86</v>
      </c>
      <c r="B6" s="190" t="s">
        <v>105</v>
      </c>
      <c r="C6" s="190" t="s">
        <v>105</v>
      </c>
      <c r="D6" s="190" t="s">
        <v>105</v>
      </c>
      <c r="E6" s="176" t="s">
        <v>107</v>
      </c>
      <c r="F6" s="176" t="s">
        <v>108</v>
      </c>
      <c r="G6" s="190" t="s">
        <v>109</v>
      </c>
      <c r="H6" s="190" t="s">
        <v>105</v>
      </c>
      <c r="I6" s="190" t="s">
        <v>105</v>
      </c>
      <c r="J6" s="176" t="s">
        <v>110</v>
      </c>
    </row>
    <row r="7" spans="1:10" ht="15" customHeight="1">
      <c r="A7" s="191" t="s">
        <v>39</v>
      </c>
      <c r="B7" s="188" t="s">
        <v>105</v>
      </c>
      <c r="C7" s="188" t="s">
        <v>105</v>
      </c>
      <c r="D7" s="188" t="s">
        <v>92</v>
      </c>
      <c r="E7" s="177" t="s">
        <v>107</v>
      </c>
      <c r="F7" s="177"/>
      <c r="G7" s="188" t="s">
        <v>35</v>
      </c>
      <c r="H7" s="181" t="s">
        <v>79</v>
      </c>
      <c r="I7" s="181" t="s">
        <v>10</v>
      </c>
      <c r="J7" s="177" t="s">
        <v>110</v>
      </c>
    </row>
    <row r="8" spans="1:10" ht="15" customHeight="1">
      <c r="A8" s="191" t="s">
        <v>105</v>
      </c>
      <c r="B8" s="188" t="s">
        <v>105</v>
      </c>
      <c r="C8" s="188" t="s">
        <v>105</v>
      </c>
      <c r="D8" s="188" t="s">
        <v>105</v>
      </c>
      <c r="E8" s="177" t="s">
        <v>105</v>
      </c>
      <c r="F8" s="177"/>
      <c r="G8" s="188" t="s">
        <v>105</v>
      </c>
      <c r="H8" s="177"/>
      <c r="I8" s="177"/>
      <c r="J8" s="177" t="s">
        <v>105</v>
      </c>
    </row>
    <row r="9" spans="1:10" ht="30.75" customHeight="1">
      <c r="A9" s="191" t="s">
        <v>105</v>
      </c>
      <c r="B9" s="188" t="s">
        <v>105</v>
      </c>
      <c r="C9" s="188" t="s">
        <v>105</v>
      </c>
      <c r="D9" s="188" t="s">
        <v>105</v>
      </c>
      <c r="E9" s="178" t="s">
        <v>105</v>
      </c>
      <c r="F9" s="178"/>
      <c r="G9" s="188" t="s">
        <v>105</v>
      </c>
      <c r="H9" s="178"/>
      <c r="I9" s="178"/>
      <c r="J9" s="178" t="s">
        <v>105</v>
      </c>
    </row>
    <row r="10" spans="1:10" ht="15" customHeight="1">
      <c r="A10" s="34" t="s">
        <v>17</v>
      </c>
      <c r="B10" s="34" t="s">
        <v>69</v>
      </c>
      <c r="C10" s="34" t="s">
        <v>78</v>
      </c>
      <c r="D10" s="32" t="s">
        <v>35</v>
      </c>
      <c r="E10" s="35">
        <v>0</v>
      </c>
      <c r="F10" s="33">
        <v>20</v>
      </c>
      <c r="G10" s="33">
        <v>20</v>
      </c>
      <c r="H10" s="33">
        <v>0</v>
      </c>
      <c r="I10" s="33">
        <v>20</v>
      </c>
      <c r="J10" s="35">
        <v>0</v>
      </c>
    </row>
    <row r="11" spans="1:10" ht="15" customHeight="1">
      <c r="A11" s="173" t="s">
        <v>147</v>
      </c>
      <c r="B11" s="174" t="s">
        <v>105</v>
      </c>
      <c r="C11" s="174" t="s">
        <v>105</v>
      </c>
      <c r="D11" s="63" t="s">
        <v>161</v>
      </c>
      <c r="E11" s="35">
        <v>0</v>
      </c>
      <c r="F11" s="33">
        <v>20</v>
      </c>
      <c r="G11" s="33">
        <v>20</v>
      </c>
      <c r="H11" s="35">
        <v>0</v>
      </c>
      <c r="I11" s="33">
        <v>20</v>
      </c>
      <c r="J11" s="35">
        <v>0</v>
      </c>
    </row>
    <row r="12" spans="1:10" ht="15" customHeight="1">
      <c r="A12" s="173" t="s">
        <v>156</v>
      </c>
      <c r="B12" s="174" t="s">
        <v>105</v>
      </c>
      <c r="C12" s="174" t="s">
        <v>105</v>
      </c>
      <c r="D12" s="63" t="s">
        <v>170</v>
      </c>
      <c r="E12" s="35">
        <v>0</v>
      </c>
      <c r="F12" s="33">
        <v>20</v>
      </c>
      <c r="G12" s="33">
        <v>20</v>
      </c>
      <c r="H12" s="35">
        <v>0</v>
      </c>
      <c r="I12" s="33">
        <v>20</v>
      </c>
      <c r="J12" s="35">
        <v>0</v>
      </c>
    </row>
    <row r="13" spans="1:10" ht="15" customHeight="1">
      <c r="A13" s="173" t="s">
        <v>157</v>
      </c>
      <c r="B13" s="174" t="s">
        <v>105</v>
      </c>
      <c r="C13" s="174" t="s">
        <v>105</v>
      </c>
      <c r="D13" s="63" t="s">
        <v>171</v>
      </c>
      <c r="E13" s="35">
        <v>0</v>
      </c>
      <c r="F13" s="33">
        <v>20</v>
      </c>
      <c r="G13" s="33">
        <v>20</v>
      </c>
      <c r="H13" s="35">
        <v>0</v>
      </c>
      <c r="I13" s="33">
        <v>20</v>
      </c>
      <c r="J13" s="35">
        <v>0</v>
      </c>
    </row>
    <row r="14" spans="1:10" ht="15" customHeight="1">
      <c r="A14" s="184"/>
      <c r="B14" s="185"/>
      <c r="C14" s="185"/>
      <c r="D14" s="36"/>
      <c r="E14" s="35"/>
      <c r="F14" s="33"/>
      <c r="G14" s="33"/>
      <c r="H14" s="35"/>
      <c r="I14" s="33"/>
      <c r="J14" s="35"/>
    </row>
    <row r="15" spans="1:10" ht="15" customHeight="1">
      <c r="A15" s="184"/>
      <c r="B15" s="185"/>
      <c r="C15" s="185"/>
      <c r="D15" s="36"/>
      <c r="E15" s="35"/>
      <c r="F15" s="33"/>
      <c r="G15" s="33"/>
      <c r="H15" s="35"/>
      <c r="I15" s="33"/>
      <c r="J15" s="35"/>
    </row>
    <row r="16" spans="1:10" ht="15" customHeight="1">
      <c r="A16" s="184"/>
      <c r="B16" s="185"/>
      <c r="C16" s="185"/>
      <c r="D16" s="36"/>
      <c r="E16" s="35"/>
      <c r="F16" s="33"/>
      <c r="G16" s="33"/>
      <c r="H16" s="35"/>
      <c r="I16" s="33"/>
      <c r="J16" s="35"/>
    </row>
    <row r="17" spans="1:10" ht="15" customHeight="1">
      <c r="A17" s="179"/>
      <c r="B17" s="180"/>
      <c r="C17" s="180"/>
      <c r="D17" s="28"/>
      <c r="E17" s="26"/>
      <c r="F17" s="27"/>
      <c r="G17" s="27"/>
      <c r="H17" s="27"/>
      <c r="I17" s="27"/>
      <c r="J17" s="26"/>
    </row>
    <row r="18" spans="1:10" ht="15" customHeight="1">
      <c r="A18" s="179"/>
      <c r="B18" s="180"/>
      <c r="C18" s="180"/>
      <c r="D18" s="28"/>
      <c r="E18" s="26"/>
      <c r="F18" s="27"/>
      <c r="G18" s="27"/>
      <c r="H18" s="26"/>
      <c r="I18" s="27"/>
      <c r="J18" s="26"/>
    </row>
    <row r="19" spans="1:10" ht="15" customHeight="1">
      <c r="A19" s="179"/>
      <c r="B19" s="180"/>
      <c r="C19" s="180"/>
      <c r="D19" s="28"/>
      <c r="E19" s="26"/>
      <c r="F19" s="27"/>
      <c r="G19" s="27"/>
      <c r="H19" s="27"/>
      <c r="I19" s="27"/>
      <c r="J19" s="26"/>
    </row>
    <row r="20" spans="1:10" ht="15" customHeight="1">
      <c r="A20" s="179"/>
      <c r="B20" s="180"/>
      <c r="C20" s="180"/>
      <c r="D20" s="28"/>
      <c r="E20" s="26"/>
      <c r="F20" s="27"/>
      <c r="G20" s="27"/>
      <c r="H20" s="27"/>
      <c r="I20" s="26"/>
      <c r="J20" s="26"/>
    </row>
    <row r="21" spans="1:10" ht="15" customHeight="1" thickBot="1">
      <c r="A21" s="182"/>
      <c r="B21" s="183"/>
      <c r="C21" s="183"/>
      <c r="D21" s="29"/>
      <c r="E21" s="30"/>
      <c r="F21" s="31"/>
      <c r="G21" s="31"/>
      <c r="H21" s="30"/>
      <c r="I21" s="31"/>
      <c r="J21" s="30"/>
    </row>
    <row r="22" spans="1:8" ht="12.75">
      <c r="A22" s="186" t="s">
        <v>114</v>
      </c>
      <c r="B22" s="187"/>
      <c r="C22" s="187"/>
      <c r="D22" s="187"/>
      <c r="E22" s="187"/>
      <c r="F22" s="187"/>
      <c r="G22" s="187"/>
      <c r="H22" s="187"/>
    </row>
  </sheetData>
  <sheetProtection/>
  <mergeCells count="23">
    <mergeCell ref="A22:H22"/>
    <mergeCell ref="E6:E9"/>
    <mergeCell ref="G7:G9"/>
    <mergeCell ref="A6:D6"/>
    <mergeCell ref="G6:I6"/>
    <mergeCell ref="A7:C9"/>
    <mergeCell ref="D7:D9"/>
    <mergeCell ref="A18:C18"/>
    <mergeCell ref="A19:C19"/>
    <mergeCell ref="A20:C20"/>
    <mergeCell ref="A21:C21"/>
    <mergeCell ref="A12:C12"/>
    <mergeCell ref="A13:C13"/>
    <mergeCell ref="A14:C14"/>
    <mergeCell ref="A15:C15"/>
    <mergeCell ref="A16:C16"/>
    <mergeCell ref="J6:J9"/>
    <mergeCell ref="A3:J3"/>
    <mergeCell ref="A17:C17"/>
    <mergeCell ref="A11:C11"/>
    <mergeCell ref="H7:H9"/>
    <mergeCell ref="I7:I9"/>
    <mergeCell ref="F6:F9"/>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&amp;L&amp;"-,常规"&amp;12  — 13 —</oddFooter>
  </headerFooter>
</worksheet>
</file>

<file path=xl/worksheets/sheet8.xml><?xml version="1.0" encoding="utf-8"?>
<worksheet xmlns="http://schemas.openxmlformats.org/spreadsheetml/2006/main" xmlns:r="http://schemas.openxmlformats.org/officeDocument/2006/relationships">
  <dimension ref="A2:ID13"/>
  <sheetViews>
    <sheetView zoomScalePageLayoutView="0" workbookViewId="0" topLeftCell="A1">
      <selection activeCell="P9" sqref="P9"/>
    </sheetView>
  </sheetViews>
  <sheetFormatPr defaultColWidth="9.140625" defaultRowHeight="12.75"/>
  <cols>
    <col min="1" max="1" width="11.421875" style="51" customWidth="1"/>
    <col min="2" max="2" width="10.8515625" style="51" customWidth="1"/>
    <col min="3" max="3" width="11.57421875" style="51" customWidth="1"/>
    <col min="4" max="4" width="13.28125" style="51" customWidth="1"/>
    <col min="5" max="5" width="10.140625" style="51" customWidth="1"/>
    <col min="6" max="6" width="7.57421875" style="51" customWidth="1"/>
    <col min="7" max="11" width="11.57421875" style="51" customWidth="1"/>
    <col min="12" max="16384" width="9.140625" style="51" customWidth="1"/>
  </cols>
  <sheetData>
    <row r="1" ht="21" customHeight="1"/>
    <row r="2" ht="26.25" customHeight="1">
      <c r="A2" s="10" t="s">
        <v>119</v>
      </c>
    </row>
    <row r="3" spans="1:238" ht="25.5">
      <c r="A3" s="203" t="s">
        <v>121</v>
      </c>
      <c r="B3" s="203"/>
      <c r="C3" s="203"/>
      <c r="D3" s="203"/>
      <c r="E3" s="203"/>
      <c r="F3" s="203"/>
      <c r="G3" s="203"/>
      <c r="H3" s="203"/>
      <c r="I3" s="203"/>
      <c r="J3" s="203"/>
      <c r="K3" s="203"/>
      <c r="L3" s="203"/>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row>
    <row r="4" spans="1:238" ht="22.5">
      <c r="A4" s="53"/>
      <c r="B4" s="204"/>
      <c r="C4" s="204"/>
      <c r="D4" s="204"/>
      <c r="E4" s="204"/>
      <c r="F4" s="204"/>
      <c r="G4" s="204"/>
      <c r="H4" s="204"/>
      <c r="I4" s="204"/>
      <c r="J4" s="204"/>
      <c r="K4" s="204"/>
      <c r="L4" s="204"/>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row>
    <row r="5" spans="1:238" ht="24" customHeight="1">
      <c r="A5" s="54" t="s">
        <v>225</v>
      </c>
      <c r="B5" s="205" t="s">
        <v>122</v>
      </c>
      <c r="C5" s="205"/>
      <c r="D5" s="205"/>
      <c r="E5" s="205"/>
      <c r="F5" s="205"/>
      <c r="G5" s="205"/>
      <c r="H5" s="205"/>
      <c r="I5" s="205"/>
      <c r="J5" s="205"/>
      <c r="K5" s="205"/>
      <c r="L5" s="205"/>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row>
    <row r="6" spans="1:238" ht="27" customHeight="1">
      <c r="A6" s="206" t="s">
        <v>123</v>
      </c>
      <c r="B6" s="207"/>
      <c r="C6" s="207"/>
      <c r="D6" s="207"/>
      <c r="E6" s="207"/>
      <c r="F6" s="208"/>
      <c r="G6" s="206" t="s">
        <v>124</v>
      </c>
      <c r="H6" s="207"/>
      <c r="I6" s="207"/>
      <c r="J6" s="207"/>
      <c r="K6" s="207"/>
      <c r="L6" s="208"/>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row>
    <row r="7" spans="1:238" ht="31.5" customHeight="1">
      <c r="A7" s="199" t="s">
        <v>125</v>
      </c>
      <c r="B7" s="192" t="s">
        <v>126</v>
      </c>
      <c r="C7" s="194" t="s">
        <v>127</v>
      </c>
      <c r="D7" s="195"/>
      <c r="E7" s="196"/>
      <c r="F7" s="197" t="s">
        <v>128</v>
      </c>
      <c r="G7" s="199" t="s">
        <v>125</v>
      </c>
      <c r="H7" s="192" t="s">
        <v>126</v>
      </c>
      <c r="I7" s="194" t="s">
        <v>127</v>
      </c>
      <c r="J7" s="195"/>
      <c r="K7" s="196"/>
      <c r="L7" s="197" t="s">
        <v>128</v>
      </c>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row>
    <row r="8" spans="1:238" ht="46.5" customHeight="1">
      <c r="A8" s="200"/>
      <c r="B8" s="193"/>
      <c r="C8" s="56" t="s">
        <v>129</v>
      </c>
      <c r="D8" s="57" t="s">
        <v>130</v>
      </c>
      <c r="E8" s="57" t="s">
        <v>131</v>
      </c>
      <c r="F8" s="198"/>
      <c r="G8" s="200"/>
      <c r="H8" s="193"/>
      <c r="I8" s="56" t="s">
        <v>129</v>
      </c>
      <c r="J8" s="57" t="s">
        <v>130</v>
      </c>
      <c r="K8" s="57" t="s">
        <v>131</v>
      </c>
      <c r="L8" s="198"/>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row>
    <row r="9" spans="1:238" ht="48" customHeight="1">
      <c r="A9" s="58">
        <v>1</v>
      </c>
      <c r="B9" s="59">
        <v>2</v>
      </c>
      <c r="C9" s="58">
        <v>3</v>
      </c>
      <c r="D9" s="59">
        <v>4</v>
      </c>
      <c r="E9" s="58">
        <v>5</v>
      </c>
      <c r="F9" s="59">
        <v>6</v>
      </c>
      <c r="G9" s="58">
        <v>7</v>
      </c>
      <c r="H9" s="59">
        <v>8</v>
      </c>
      <c r="I9" s="58">
        <v>9</v>
      </c>
      <c r="J9" s="59">
        <v>10</v>
      </c>
      <c r="K9" s="58">
        <v>11</v>
      </c>
      <c r="L9" s="59">
        <v>12</v>
      </c>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row>
    <row r="10" spans="1:238" ht="45.75" customHeight="1">
      <c r="A10" s="66">
        <f>B10+C10+F10</f>
        <v>19</v>
      </c>
      <c r="B10" s="67">
        <v>0</v>
      </c>
      <c r="C10" s="68">
        <f>D10+E10</f>
        <v>9</v>
      </c>
      <c r="D10" s="68">
        <v>0</v>
      </c>
      <c r="E10" s="68">
        <v>9</v>
      </c>
      <c r="F10" s="68">
        <v>10</v>
      </c>
      <c r="G10" s="66">
        <f>H10+I10+L10</f>
        <v>14.834686999999999</v>
      </c>
      <c r="H10" s="67">
        <v>0</v>
      </c>
      <c r="I10" s="68">
        <f>J10+K10</f>
        <v>6.519042</v>
      </c>
      <c r="J10" s="68">
        <v>0</v>
      </c>
      <c r="K10" s="68">
        <v>6.519042</v>
      </c>
      <c r="L10" s="68">
        <v>8.315645</v>
      </c>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row>
    <row r="11" spans="1:12" ht="39" customHeight="1">
      <c r="A11" s="201" t="s">
        <v>132</v>
      </c>
      <c r="B11" s="201"/>
      <c r="C11" s="201"/>
      <c r="D11" s="201"/>
      <c r="E11" s="201"/>
      <c r="F11" s="201"/>
      <c r="G11" s="201"/>
      <c r="H11" s="201"/>
      <c r="I11" s="201"/>
      <c r="J11" s="201"/>
      <c r="K11" s="201"/>
      <c r="L11" s="201"/>
    </row>
    <row r="12" spans="1:3" ht="36.75" customHeight="1">
      <c r="A12" s="60"/>
      <c r="B12" s="60"/>
      <c r="C12" s="61"/>
    </row>
    <row r="13" spans="1:3" ht="27.75" customHeight="1">
      <c r="A13" s="202"/>
      <c r="B13" s="202"/>
      <c r="C13" s="61"/>
    </row>
  </sheetData>
  <sheetProtection/>
  <mergeCells count="15">
    <mergeCell ref="L7:L8"/>
    <mergeCell ref="A11:L11"/>
    <mergeCell ref="A13:B13"/>
    <mergeCell ref="A3:L3"/>
    <mergeCell ref="B4:L4"/>
    <mergeCell ref="B5:L5"/>
    <mergeCell ref="A6:F6"/>
    <mergeCell ref="G6:L6"/>
    <mergeCell ref="A7:A8"/>
    <mergeCell ref="B7:B8"/>
    <mergeCell ref="C7:E7"/>
    <mergeCell ref="F7:F8"/>
    <mergeCell ref="G7:G8"/>
    <mergeCell ref="H7:H8"/>
    <mergeCell ref="I7:K7"/>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  — 14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vo</cp:lastModifiedBy>
  <cp:lastPrinted>2017-08-14T07:43:44Z</cp:lastPrinted>
  <dcterms:created xsi:type="dcterms:W3CDTF">2017-08-14T02:45:32Z</dcterms:created>
  <dcterms:modified xsi:type="dcterms:W3CDTF">2017-09-06T03:35:47Z</dcterms:modified>
  <cp:category/>
  <cp:version/>
  <cp:contentType/>
  <cp:contentStatus/>
</cp:coreProperties>
</file>