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全年已完成抽检-更新中" sheetId="1" r:id="rId1"/>
    <sheet name="第一季度" sheetId="2" r:id="rId2"/>
    <sheet name="第二季度" sheetId="3" r:id="rId3"/>
    <sheet name="第三季度" sheetId="4" r:id="rId4"/>
    <sheet name="第四季度" sheetId="5" r:id="rId5"/>
  </sheets>
  <definedNames/>
  <calcPr fullCalcOnLoad="1"/>
</workbook>
</file>

<file path=xl/sharedStrings.xml><?xml version="1.0" encoding="utf-8"?>
<sst xmlns="http://schemas.openxmlformats.org/spreadsheetml/2006/main" count="218" uniqueCount="60">
  <si>
    <r>
      <t>各街道乡镇食品抽检批次情况统计表</t>
    </r>
    <r>
      <rPr>
        <b/>
        <sz val="12"/>
        <color indexed="8"/>
        <rFont val="宋体"/>
        <family val="0"/>
      </rPr>
      <t xml:space="preserve">
                                                                 单位：批次</t>
    </r>
  </si>
  <si>
    <t>普通食品（不含农产品）各环节抽检批次统计表-前三季度累计</t>
  </si>
  <si>
    <t>序号</t>
  </si>
  <si>
    <t>抽检区域</t>
  </si>
  <si>
    <t>食品</t>
  </si>
  <si>
    <t>农产品</t>
  </si>
  <si>
    <t>合计</t>
  </si>
  <si>
    <t>抽检环节</t>
  </si>
  <si>
    <t>批次</t>
  </si>
  <si>
    <t>计划</t>
  </si>
  <si>
    <t>实际</t>
  </si>
  <si>
    <t>完成率%</t>
  </si>
  <si>
    <t>不合格批次</t>
  </si>
  <si>
    <t>月亮岛街道</t>
  </si>
  <si>
    <t>生产</t>
  </si>
  <si>
    <t>铜官街道</t>
  </si>
  <si>
    <t>餐饮</t>
  </si>
  <si>
    <t>茶亭镇</t>
  </si>
  <si>
    <t>流通</t>
  </si>
  <si>
    <t>白沙洲街道</t>
  </si>
  <si>
    <t>复用餐饮具</t>
  </si>
  <si>
    <t>大泽湖街道</t>
  </si>
  <si>
    <t>高塘岭街道</t>
  </si>
  <si>
    <t>丁字湾街道</t>
  </si>
  <si>
    <t>各承检机构抽检情况</t>
  </si>
  <si>
    <t>桥驿镇</t>
  </si>
  <si>
    <t>承检机构</t>
  </si>
  <si>
    <t>食品（不含农产品）</t>
  </si>
  <si>
    <t>食用农产品</t>
  </si>
  <si>
    <t>总批次</t>
  </si>
  <si>
    <t>总不合格批次</t>
  </si>
  <si>
    <t>备注</t>
  </si>
  <si>
    <t>靖港镇</t>
  </si>
  <si>
    <t>检测中心</t>
  </si>
  <si>
    <t>乔口镇</t>
  </si>
  <si>
    <t>广电计量</t>
  </si>
  <si>
    <t>金山桥街道</t>
  </si>
  <si>
    <t>中检集团</t>
  </si>
  <si>
    <t>黄金园街道</t>
  </si>
  <si>
    <t>新程公司</t>
  </si>
  <si>
    <t>白箸铺镇</t>
  </si>
  <si>
    <t>湖南食工</t>
  </si>
  <si>
    <t>经开区</t>
  </si>
  <si>
    <t>乌山街道</t>
  </si>
  <si>
    <t>普通食品及食用农产品专项抽检情况</t>
  </si>
  <si>
    <t>备注：白箬铺、黄金园、金山桥第三季度已划入湘江新区</t>
  </si>
  <si>
    <t>普通食品（XC编号）</t>
  </si>
  <si>
    <t>食用农产品专项（NCP编号）</t>
  </si>
  <si>
    <t>合计批次</t>
  </si>
  <si>
    <t>抽检批次</t>
  </si>
  <si>
    <t>全年任务完成情况</t>
  </si>
  <si>
    <t>全年计划</t>
  </si>
  <si>
    <r>
      <t>第一季度各街道乡镇食品抽检批次情况统计表</t>
    </r>
    <r>
      <rPr>
        <b/>
        <sz val="12"/>
        <color indexed="8"/>
        <rFont val="宋体"/>
        <family val="0"/>
      </rPr>
      <t xml:space="preserve">
                                                                        单位：批次</t>
    </r>
  </si>
  <si>
    <t>普通食品（非农产品，包含保健食品）各环节抽检批次统计表</t>
  </si>
  <si>
    <t>餐饮（餐饮具）</t>
  </si>
  <si>
    <r>
      <t xml:space="preserve">   第二季度各街道乡镇食品抽检批次情况统计表</t>
    </r>
    <r>
      <rPr>
        <b/>
        <sz val="12"/>
        <color indexed="8"/>
        <rFont val="宋体"/>
        <family val="0"/>
      </rPr>
      <t xml:space="preserve">
                                                                        单位：批次</t>
    </r>
  </si>
  <si>
    <t>流通保健品20+普通384</t>
  </si>
  <si>
    <t>保健品：黄金14+月亮岛5+靖港1</t>
  </si>
  <si>
    <r>
      <t xml:space="preserve">第三季度各街道乡镇食品抽检批次情况统计表
                                  </t>
    </r>
    <r>
      <rPr>
        <b/>
        <sz val="12"/>
        <color indexed="8"/>
        <rFont val="宋体"/>
        <family val="0"/>
      </rPr>
      <t>单位：批次</t>
    </r>
  </si>
  <si>
    <r>
      <t xml:space="preserve">第四季度各街道乡镇食品抽检批次情况统计表
                                  </t>
    </r>
    <r>
      <rPr>
        <b/>
        <sz val="12"/>
        <color indexed="8"/>
        <rFont val="宋体"/>
        <family val="0"/>
      </rPr>
      <t>单位：批次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</si>
</sst>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0.45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5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2"/>
      <color rgb="FF000000"/>
      <name val="宋体"/>
      <family val="0"/>
    </font>
    <font>
      <b/>
      <sz val="10.4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FF0000"/>
      <name val="宋体"/>
      <family val="0"/>
    </font>
    <font>
      <sz val="12"/>
      <color rgb="FF000000"/>
      <name val="Times New Roman"/>
      <family val="1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002060"/>
      <name val="宋体"/>
      <family val="0"/>
    </font>
    <font>
      <b/>
      <sz val="11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8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/>
    </xf>
    <xf numFmtId="0" fontId="61" fillId="35" borderId="9" xfId="0" applyFont="1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176" fontId="67" fillId="34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34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3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30" borderId="9" xfId="0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6" fillId="3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18" fillId="36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36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6" fillId="36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18" fillId="36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36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36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36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4.75390625" style="0" customWidth="1"/>
    <col min="2" max="2" width="11.75390625" style="0" customWidth="1"/>
    <col min="3" max="11" width="7.625" style="0" customWidth="1"/>
    <col min="12" max="12" width="4.00390625" style="0" customWidth="1"/>
    <col min="13" max="13" width="5.75390625" style="0" customWidth="1"/>
    <col min="14" max="14" width="9.75390625" style="0" customWidth="1"/>
    <col min="15" max="15" width="10.00390625" style="0" customWidth="1"/>
    <col min="16" max="16" width="11.00390625" style="0" customWidth="1"/>
    <col min="17" max="17" width="11.875" style="0" customWidth="1"/>
    <col min="18" max="18" width="11.50390625" style="0" customWidth="1"/>
    <col min="19" max="19" width="9.75390625" style="0" customWidth="1"/>
    <col min="20" max="20" width="10.00390625" style="0" customWidth="1"/>
    <col min="21" max="21" width="8.375" style="0" customWidth="1"/>
    <col min="22" max="22" width="9.75390625" style="0" customWidth="1"/>
  </cols>
  <sheetData>
    <row r="1" spans="1:20" ht="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M1" s="54" t="s">
        <v>1</v>
      </c>
      <c r="N1" s="54"/>
      <c r="O1" s="54"/>
      <c r="P1" s="54"/>
      <c r="Q1" s="54"/>
      <c r="R1" s="4"/>
      <c r="S1" s="4"/>
      <c r="T1" s="4"/>
    </row>
    <row r="2" spans="1:20" ht="19.5" customHeight="1">
      <c r="A2" s="23" t="s">
        <v>2</v>
      </c>
      <c r="B2" s="24" t="s">
        <v>3</v>
      </c>
      <c r="C2" s="25" t="s">
        <v>4</v>
      </c>
      <c r="D2" s="26"/>
      <c r="E2" s="26"/>
      <c r="F2" s="25" t="s">
        <v>5</v>
      </c>
      <c r="G2" s="26"/>
      <c r="H2" s="26"/>
      <c r="I2" s="6" t="s">
        <v>6</v>
      </c>
      <c r="J2" s="6"/>
      <c r="K2" s="6"/>
      <c r="M2" s="23" t="s">
        <v>2</v>
      </c>
      <c r="N2" s="24" t="s">
        <v>7</v>
      </c>
      <c r="O2" s="25" t="s">
        <v>8</v>
      </c>
      <c r="P2" s="26"/>
      <c r="Q2" s="81"/>
      <c r="R2" s="82"/>
      <c r="S2" s="82"/>
      <c r="T2" s="82"/>
    </row>
    <row r="3" spans="1:20" ht="19.5" customHeight="1">
      <c r="A3" s="27"/>
      <c r="B3" s="28"/>
      <c r="C3" s="29" t="s">
        <v>9</v>
      </c>
      <c r="D3" s="30" t="s">
        <v>10</v>
      </c>
      <c r="E3" s="31" t="s">
        <v>11</v>
      </c>
      <c r="F3" s="29" t="s">
        <v>9</v>
      </c>
      <c r="G3" s="30" t="s">
        <v>10</v>
      </c>
      <c r="H3" s="31" t="s">
        <v>11</v>
      </c>
      <c r="I3" s="55" t="s">
        <v>9</v>
      </c>
      <c r="J3" s="56" t="s">
        <v>10</v>
      </c>
      <c r="K3" s="57" t="s">
        <v>11</v>
      </c>
      <c r="M3" s="27"/>
      <c r="N3" s="28"/>
      <c r="O3" s="6" t="s">
        <v>9</v>
      </c>
      <c r="P3" s="58" t="s">
        <v>10</v>
      </c>
      <c r="Q3" s="58" t="s">
        <v>12</v>
      </c>
      <c r="R3" s="83"/>
      <c r="S3" s="83"/>
      <c r="T3" s="83"/>
    </row>
    <row r="4" spans="1:20" ht="19.5" customHeight="1">
      <c r="A4" s="8">
        <v>1</v>
      </c>
      <c r="B4" s="9" t="s">
        <v>13</v>
      </c>
      <c r="C4" s="9">
        <v>94</v>
      </c>
      <c r="D4" s="32">
        <f>17+52+26+89</f>
        <v>184</v>
      </c>
      <c r="E4" s="33">
        <f>D4/C4*100</f>
        <v>195.74468085106383</v>
      </c>
      <c r="F4" s="9">
        <v>186</v>
      </c>
      <c r="G4" s="32">
        <f>45+64+66+67</f>
        <v>242</v>
      </c>
      <c r="H4" s="33">
        <f>G4/F4*100</f>
        <v>130.10752688172042</v>
      </c>
      <c r="I4" s="9">
        <f aca="true" t="shared" si="0" ref="I4:I18">C4+F4</f>
        <v>280</v>
      </c>
      <c r="J4" s="32">
        <f aca="true" t="shared" si="1" ref="J4:J18">D4+G4</f>
        <v>426</v>
      </c>
      <c r="K4" s="33">
        <f>J4/I4*100</f>
        <v>152.14285714285714</v>
      </c>
      <c r="L4" s="59"/>
      <c r="M4" s="9">
        <v>1</v>
      </c>
      <c r="N4" s="9" t="s">
        <v>14</v>
      </c>
      <c r="O4" s="60">
        <v>120</v>
      </c>
      <c r="P4" s="32">
        <f>35+2+2+48+3+2+3</f>
        <v>95</v>
      </c>
      <c r="Q4" s="32">
        <v>2</v>
      </c>
      <c r="R4" s="84"/>
      <c r="S4" s="84"/>
      <c r="T4" s="84"/>
    </row>
    <row r="5" spans="1:20" ht="19.5" customHeight="1">
      <c r="A5" s="8">
        <v>2</v>
      </c>
      <c r="B5" s="9" t="s">
        <v>15</v>
      </c>
      <c r="C5" s="9">
        <v>51</v>
      </c>
      <c r="D5" s="32">
        <f>2+4+33+13</f>
        <v>52</v>
      </c>
      <c r="E5" s="33">
        <f aca="true" t="shared" si="2" ref="E5:E19">D5/C5*100</f>
        <v>101.96078431372548</v>
      </c>
      <c r="F5" s="9">
        <v>103</v>
      </c>
      <c r="G5" s="32">
        <f>28+0+59+26</f>
        <v>113</v>
      </c>
      <c r="H5" s="33">
        <f aca="true" t="shared" si="3" ref="H5:H19">G5/F5*100</f>
        <v>109.70873786407766</v>
      </c>
      <c r="I5" s="9">
        <f t="shared" si="0"/>
        <v>154</v>
      </c>
      <c r="J5" s="32">
        <f t="shared" si="1"/>
        <v>165</v>
      </c>
      <c r="K5" s="33">
        <f aca="true" t="shared" si="4" ref="K5:K19">J5/I5*100</f>
        <v>107.14285714285714</v>
      </c>
      <c r="L5" s="59"/>
      <c r="M5" s="9">
        <v>2</v>
      </c>
      <c r="N5" s="9" t="s">
        <v>16</v>
      </c>
      <c r="O5" s="60">
        <v>120</v>
      </c>
      <c r="P5" s="32">
        <f>20+2+2+20+24+21+5+10+1</f>
        <v>105</v>
      </c>
      <c r="Q5" s="32">
        <v>5</v>
      </c>
      <c r="R5" s="84"/>
      <c r="S5" s="84"/>
      <c r="T5" s="84"/>
    </row>
    <row r="6" spans="1:20" ht="19.5" customHeight="1">
      <c r="A6" s="8">
        <v>3</v>
      </c>
      <c r="B6" s="9" t="s">
        <v>17</v>
      </c>
      <c r="C6" s="9">
        <v>51</v>
      </c>
      <c r="D6" s="32">
        <f>3+5+25+5</f>
        <v>38</v>
      </c>
      <c r="E6" s="33">
        <f t="shared" si="2"/>
        <v>74.50980392156863</v>
      </c>
      <c r="F6" s="9">
        <v>103</v>
      </c>
      <c r="G6" s="32">
        <f>20+30+38+5</f>
        <v>93</v>
      </c>
      <c r="H6" s="33">
        <f t="shared" si="3"/>
        <v>90.29126213592234</v>
      </c>
      <c r="I6" s="9">
        <f t="shared" si="0"/>
        <v>154</v>
      </c>
      <c r="J6" s="32">
        <f t="shared" si="1"/>
        <v>131</v>
      </c>
      <c r="K6" s="33">
        <f t="shared" si="4"/>
        <v>85.06493506493507</v>
      </c>
      <c r="L6" s="59"/>
      <c r="M6" s="9">
        <v>3</v>
      </c>
      <c r="N6" s="9" t="s">
        <v>18</v>
      </c>
      <c r="O6" s="60">
        <v>456</v>
      </c>
      <c r="P6" s="32">
        <f>85+55+20+26+20+157+14+129</f>
        <v>506</v>
      </c>
      <c r="Q6" s="32">
        <f>1+3</f>
        <v>4</v>
      </c>
      <c r="R6" s="84"/>
      <c r="S6" s="84"/>
      <c r="T6" s="84"/>
    </row>
    <row r="7" spans="1:20" ht="19.5" customHeight="1">
      <c r="A7" s="8">
        <v>4</v>
      </c>
      <c r="B7" s="9" t="s">
        <v>19</v>
      </c>
      <c r="C7" s="9">
        <v>40</v>
      </c>
      <c r="D7" s="32">
        <f>12+10+7</f>
        <v>29</v>
      </c>
      <c r="E7" s="33">
        <f t="shared" si="2"/>
        <v>72.5</v>
      </c>
      <c r="F7" s="9">
        <v>81</v>
      </c>
      <c r="G7" s="32">
        <f>0+4+22</f>
        <v>26</v>
      </c>
      <c r="H7" s="33">
        <f t="shared" si="3"/>
        <v>32.098765432098766</v>
      </c>
      <c r="I7" s="9">
        <f t="shared" si="0"/>
        <v>121</v>
      </c>
      <c r="J7" s="32">
        <f t="shared" si="1"/>
        <v>55</v>
      </c>
      <c r="K7" s="33">
        <f t="shared" si="4"/>
        <v>45.45454545454545</v>
      </c>
      <c r="L7" s="59"/>
      <c r="M7" s="9">
        <v>4</v>
      </c>
      <c r="N7" s="61" t="s">
        <v>20</v>
      </c>
      <c r="O7" s="60">
        <v>150</v>
      </c>
      <c r="P7" s="32">
        <f>30+54+39+27</f>
        <v>150</v>
      </c>
      <c r="Q7" s="32">
        <f>31+17</f>
        <v>48</v>
      </c>
      <c r="R7" s="84"/>
      <c r="S7" s="84"/>
      <c r="T7" s="84"/>
    </row>
    <row r="8" spans="1:20" ht="19.5" customHeight="1">
      <c r="A8" s="8">
        <v>5</v>
      </c>
      <c r="B8" s="9" t="s">
        <v>21</v>
      </c>
      <c r="C8" s="9">
        <v>45</v>
      </c>
      <c r="D8" s="32">
        <f>0+15+0</f>
        <v>15</v>
      </c>
      <c r="E8" s="33">
        <f t="shared" si="2"/>
        <v>33.33333333333333</v>
      </c>
      <c r="F8" s="9">
        <v>89</v>
      </c>
      <c r="G8" s="32">
        <f>0+47+15+3</f>
        <v>65</v>
      </c>
      <c r="H8" s="33">
        <f t="shared" si="3"/>
        <v>73.03370786516854</v>
      </c>
      <c r="I8" s="9">
        <f t="shared" si="0"/>
        <v>134</v>
      </c>
      <c r="J8" s="32">
        <f t="shared" si="1"/>
        <v>80</v>
      </c>
      <c r="K8" s="33">
        <f t="shared" si="4"/>
        <v>59.70149253731343</v>
      </c>
      <c r="L8" s="59"/>
      <c r="M8" s="6" t="s">
        <v>6</v>
      </c>
      <c r="N8" s="12"/>
      <c r="O8" s="62">
        <f>SUM(O4:O7)</f>
        <v>846</v>
      </c>
      <c r="P8" s="58">
        <f>SUM(P4:P7)</f>
        <v>856</v>
      </c>
      <c r="Q8" s="58">
        <f>SUM(Q4:Q7)</f>
        <v>59</v>
      </c>
      <c r="R8" s="83"/>
      <c r="S8" s="83"/>
      <c r="T8" s="83"/>
    </row>
    <row r="9" spans="1:12" ht="19.5" customHeight="1">
      <c r="A9" s="8">
        <v>6</v>
      </c>
      <c r="B9" s="9" t="s">
        <v>22</v>
      </c>
      <c r="C9" s="9">
        <v>94</v>
      </c>
      <c r="D9" s="32">
        <f>47+45+43+6</f>
        <v>141</v>
      </c>
      <c r="E9" s="33">
        <f t="shared" si="2"/>
        <v>150</v>
      </c>
      <c r="F9" s="9">
        <v>186</v>
      </c>
      <c r="G9" s="32">
        <f>52+55+142+48</f>
        <v>297</v>
      </c>
      <c r="H9" s="33">
        <f t="shared" si="3"/>
        <v>159.6774193548387</v>
      </c>
      <c r="I9" s="9">
        <f t="shared" si="0"/>
        <v>280</v>
      </c>
      <c r="J9" s="32">
        <f t="shared" si="1"/>
        <v>438</v>
      </c>
      <c r="K9" s="33">
        <f t="shared" si="4"/>
        <v>156.42857142857142</v>
      </c>
      <c r="L9" s="59"/>
    </row>
    <row r="10" spans="1:21" ht="19.5" customHeight="1">
      <c r="A10" s="8">
        <v>7</v>
      </c>
      <c r="B10" s="9" t="s">
        <v>23</v>
      </c>
      <c r="C10" s="9">
        <v>59</v>
      </c>
      <c r="D10" s="32">
        <f>9+22+24+26</f>
        <v>81</v>
      </c>
      <c r="E10" s="33">
        <f t="shared" si="2"/>
        <v>137.28813559322032</v>
      </c>
      <c r="F10" s="9">
        <v>118</v>
      </c>
      <c r="G10" s="32">
        <f>0+43+57+29</f>
        <v>129</v>
      </c>
      <c r="H10" s="33">
        <f t="shared" si="3"/>
        <v>109.32203389830508</v>
      </c>
      <c r="I10" s="9">
        <f t="shared" si="0"/>
        <v>177</v>
      </c>
      <c r="J10" s="32">
        <f t="shared" si="1"/>
        <v>210</v>
      </c>
      <c r="K10" s="33">
        <f t="shared" si="4"/>
        <v>118.64406779661016</v>
      </c>
      <c r="L10" s="59"/>
      <c r="M10" s="63" t="s">
        <v>24</v>
      </c>
      <c r="N10" s="63"/>
      <c r="O10" s="63"/>
      <c r="P10" s="63"/>
      <c r="Q10" s="63"/>
      <c r="R10" s="63"/>
      <c r="S10" s="63"/>
      <c r="T10" s="63"/>
      <c r="U10" s="63"/>
    </row>
    <row r="11" spans="1:21" ht="30" customHeight="1">
      <c r="A11" s="8">
        <v>8</v>
      </c>
      <c r="B11" s="9" t="s">
        <v>25</v>
      </c>
      <c r="C11" s="9">
        <v>51</v>
      </c>
      <c r="D11" s="32">
        <f>0+5+12</f>
        <v>17</v>
      </c>
      <c r="E11" s="33">
        <f t="shared" si="2"/>
        <v>33.33333333333333</v>
      </c>
      <c r="F11" s="9">
        <v>104</v>
      </c>
      <c r="G11" s="32">
        <f>30+60+23</f>
        <v>113</v>
      </c>
      <c r="H11" s="33">
        <f t="shared" si="3"/>
        <v>108.65384615384615</v>
      </c>
      <c r="I11" s="9">
        <f t="shared" si="0"/>
        <v>155</v>
      </c>
      <c r="J11" s="32">
        <f t="shared" si="1"/>
        <v>130</v>
      </c>
      <c r="K11" s="33">
        <f t="shared" si="4"/>
        <v>83.87096774193549</v>
      </c>
      <c r="L11" s="59"/>
      <c r="M11" s="64" t="s">
        <v>2</v>
      </c>
      <c r="N11" s="65" t="s">
        <v>26</v>
      </c>
      <c r="O11" s="66" t="s">
        <v>27</v>
      </c>
      <c r="P11" s="67" t="s">
        <v>12</v>
      </c>
      <c r="Q11" s="66" t="s">
        <v>28</v>
      </c>
      <c r="R11" s="85" t="s">
        <v>12</v>
      </c>
      <c r="S11" s="86" t="s">
        <v>29</v>
      </c>
      <c r="T11" s="85" t="s">
        <v>30</v>
      </c>
      <c r="U11" s="87" t="s">
        <v>31</v>
      </c>
    </row>
    <row r="12" spans="1:21" ht="21.75" customHeight="1">
      <c r="A12" s="8">
        <v>9</v>
      </c>
      <c r="B12" s="9" t="s">
        <v>32</v>
      </c>
      <c r="C12" s="9">
        <v>54</v>
      </c>
      <c r="D12" s="32">
        <f>4+11+8+17</f>
        <v>40</v>
      </c>
      <c r="E12" s="33">
        <f t="shared" si="2"/>
        <v>74.07407407407408</v>
      </c>
      <c r="F12" s="9">
        <v>107</v>
      </c>
      <c r="G12" s="32">
        <f>0+40+46+3</f>
        <v>89</v>
      </c>
      <c r="H12" s="33">
        <f t="shared" si="3"/>
        <v>83.17757009345794</v>
      </c>
      <c r="I12" s="9">
        <f t="shared" si="0"/>
        <v>161</v>
      </c>
      <c r="J12" s="32">
        <f t="shared" si="1"/>
        <v>129</v>
      </c>
      <c r="K12" s="33">
        <f t="shared" si="4"/>
        <v>80.12422360248446</v>
      </c>
      <c r="L12" s="59"/>
      <c r="M12" s="68">
        <v>1</v>
      </c>
      <c r="N12" s="66" t="s">
        <v>33</v>
      </c>
      <c r="O12" s="69">
        <v>400</v>
      </c>
      <c r="P12" s="70">
        <v>3</v>
      </c>
      <c r="Q12" s="88">
        <v>0</v>
      </c>
      <c r="R12" s="89">
        <v>0</v>
      </c>
      <c r="S12" s="90">
        <f aca="true" t="shared" si="5" ref="S12:S17">O12+Q12</f>
        <v>400</v>
      </c>
      <c r="T12" s="89">
        <f aca="true" t="shared" si="6" ref="T12:T17">P12+R12</f>
        <v>3</v>
      </c>
      <c r="U12" s="91"/>
    </row>
    <row r="13" spans="1:21" ht="19.5" customHeight="1">
      <c r="A13" s="8">
        <v>10</v>
      </c>
      <c r="B13" s="9" t="s">
        <v>34</v>
      </c>
      <c r="C13" s="9">
        <v>45</v>
      </c>
      <c r="D13" s="32">
        <f>0+7+25+4</f>
        <v>36</v>
      </c>
      <c r="E13" s="33">
        <f t="shared" si="2"/>
        <v>80</v>
      </c>
      <c r="F13" s="9">
        <v>89</v>
      </c>
      <c r="G13" s="32">
        <f>0+72+1+47</f>
        <v>120</v>
      </c>
      <c r="H13" s="33">
        <f t="shared" si="3"/>
        <v>134.8314606741573</v>
      </c>
      <c r="I13" s="9">
        <f t="shared" si="0"/>
        <v>134</v>
      </c>
      <c r="J13" s="32">
        <f t="shared" si="1"/>
        <v>156</v>
      </c>
      <c r="K13" s="33">
        <f t="shared" si="4"/>
        <v>116.4179104477612</v>
      </c>
      <c r="L13" s="59"/>
      <c r="M13" s="68">
        <v>2</v>
      </c>
      <c r="N13" s="66" t="s">
        <v>35</v>
      </c>
      <c r="O13" s="69">
        <v>115</v>
      </c>
      <c r="P13" s="70">
        <f>4+6</f>
        <v>10</v>
      </c>
      <c r="Q13" s="88">
        <v>466</v>
      </c>
      <c r="R13" s="89">
        <f>4+29</f>
        <v>33</v>
      </c>
      <c r="S13" s="90">
        <f t="shared" si="5"/>
        <v>581</v>
      </c>
      <c r="T13" s="89">
        <f t="shared" si="6"/>
        <v>43</v>
      </c>
      <c r="U13" s="91"/>
    </row>
    <row r="14" spans="1:21" ht="19.5" customHeight="1">
      <c r="A14" s="34">
        <v>11</v>
      </c>
      <c r="B14" s="35" t="s">
        <v>36</v>
      </c>
      <c r="C14" s="9">
        <v>67</v>
      </c>
      <c r="D14" s="32">
        <f>30+13+1</f>
        <v>44</v>
      </c>
      <c r="E14" s="33">
        <f t="shared" si="2"/>
        <v>65.67164179104478</v>
      </c>
      <c r="F14" s="9">
        <v>133</v>
      </c>
      <c r="G14" s="32">
        <f>43+44+0</f>
        <v>87</v>
      </c>
      <c r="H14" s="33">
        <f t="shared" si="3"/>
        <v>65.41353383458647</v>
      </c>
      <c r="I14" s="9">
        <f t="shared" si="0"/>
        <v>200</v>
      </c>
      <c r="J14" s="32">
        <f t="shared" si="1"/>
        <v>131</v>
      </c>
      <c r="K14" s="33">
        <f t="shared" si="4"/>
        <v>65.5</v>
      </c>
      <c r="L14" s="59"/>
      <c r="M14" s="68">
        <v>3</v>
      </c>
      <c r="N14" s="66" t="s">
        <v>37</v>
      </c>
      <c r="O14" s="69">
        <v>116</v>
      </c>
      <c r="P14" s="70">
        <f>2+7</f>
        <v>9</v>
      </c>
      <c r="Q14" s="88">
        <v>466</v>
      </c>
      <c r="R14" s="89">
        <f>2+25</f>
        <v>27</v>
      </c>
      <c r="S14" s="90">
        <f t="shared" si="5"/>
        <v>582</v>
      </c>
      <c r="T14" s="89">
        <f t="shared" si="6"/>
        <v>36</v>
      </c>
      <c r="U14" s="91"/>
    </row>
    <row r="15" spans="1:21" ht="19.5" customHeight="1">
      <c r="A15" s="34">
        <v>12</v>
      </c>
      <c r="B15" s="35" t="s">
        <v>38</v>
      </c>
      <c r="C15" s="9">
        <v>40</v>
      </c>
      <c r="D15" s="32">
        <f>2+46+0</f>
        <v>48</v>
      </c>
      <c r="E15" s="33">
        <f t="shared" si="2"/>
        <v>120</v>
      </c>
      <c r="F15" s="9">
        <v>81</v>
      </c>
      <c r="G15" s="32">
        <f>38+83+0</f>
        <v>121</v>
      </c>
      <c r="H15" s="33">
        <f t="shared" si="3"/>
        <v>149.3827160493827</v>
      </c>
      <c r="I15" s="9">
        <f t="shared" si="0"/>
        <v>121</v>
      </c>
      <c r="J15" s="32">
        <f t="shared" si="1"/>
        <v>169</v>
      </c>
      <c r="K15" s="33">
        <f t="shared" si="4"/>
        <v>139.6694214876033</v>
      </c>
      <c r="L15" s="59"/>
      <c r="M15" s="68">
        <v>4</v>
      </c>
      <c r="N15" s="66" t="s">
        <v>39</v>
      </c>
      <c r="O15" s="69">
        <f>65+95</f>
        <v>160</v>
      </c>
      <c r="P15" s="70">
        <f>17+17</f>
        <v>34</v>
      </c>
      <c r="Q15" s="88">
        <f>530+93</f>
        <v>623</v>
      </c>
      <c r="R15" s="89">
        <f>20+33</f>
        <v>53</v>
      </c>
      <c r="S15" s="90">
        <f t="shared" si="5"/>
        <v>783</v>
      </c>
      <c r="T15" s="89">
        <f t="shared" si="6"/>
        <v>87</v>
      </c>
      <c r="U15" s="47"/>
    </row>
    <row r="16" spans="1:21" ht="19.5" customHeight="1">
      <c r="A16" s="34">
        <v>13</v>
      </c>
      <c r="B16" s="35" t="s">
        <v>40</v>
      </c>
      <c r="C16" s="9">
        <v>45</v>
      </c>
      <c r="D16" s="32">
        <f>28+0+0</f>
        <v>28</v>
      </c>
      <c r="E16" s="33">
        <f t="shared" si="2"/>
        <v>62.22222222222222</v>
      </c>
      <c r="F16" s="9">
        <v>91</v>
      </c>
      <c r="G16" s="32">
        <f>20+30+0</f>
        <v>50</v>
      </c>
      <c r="H16" s="33">
        <f t="shared" si="3"/>
        <v>54.94505494505495</v>
      </c>
      <c r="I16" s="9">
        <f t="shared" si="0"/>
        <v>136</v>
      </c>
      <c r="J16" s="32">
        <f t="shared" si="1"/>
        <v>78</v>
      </c>
      <c r="K16" s="33">
        <f t="shared" si="4"/>
        <v>57.35294117647059</v>
      </c>
      <c r="L16" s="59"/>
      <c r="M16" s="68">
        <v>5</v>
      </c>
      <c r="N16" s="66" t="s">
        <v>41</v>
      </c>
      <c r="O16" s="69">
        <v>65</v>
      </c>
      <c r="P16" s="71">
        <v>3</v>
      </c>
      <c r="Q16" s="88">
        <v>135</v>
      </c>
      <c r="R16" s="72">
        <v>12</v>
      </c>
      <c r="S16" s="90">
        <f>O16+Q16</f>
        <v>200</v>
      </c>
      <c r="T16" s="89">
        <f>P16+R16</f>
        <v>15</v>
      </c>
      <c r="U16" s="91"/>
    </row>
    <row r="17" spans="1:21" ht="19.5" customHeight="1">
      <c r="A17" s="8">
        <v>14</v>
      </c>
      <c r="B17" s="9" t="s">
        <v>42</v>
      </c>
      <c r="C17" s="9">
        <v>54</v>
      </c>
      <c r="D17" s="32">
        <f>18+24+10</f>
        <v>52</v>
      </c>
      <c r="E17" s="33">
        <f t="shared" si="2"/>
        <v>96.29629629629629</v>
      </c>
      <c r="F17" s="9">
        <v>107</v>
      </c>
      <c r="G17" s="32">
        <f>0+25+43</f>
        <v>68</v>
      </c>
      <c r="H17" s="33">
        <f t="shared" si="3"/>
        <v>63.55140186915887</v>
      </c>
      <c r="I17" s="9">
        <f t="shared" si="0"/>
        <v>161</v>
      </c>
      <c r="J17" s="32">
        <f t="shared" si="1"/>
        <v>120</v>
      </c>
      <c r="K17" s="33">
        <f t="shared" si="4"/>
        <v>74.53416149068323</v>
      </c>
      <c r="L17" s="59"/>
      <c r="M17" s="68">
        <v>5</v>
      </c>
      <c r="N17" s="66" t="s">
        <v>6</v>
      </c>
      <c r="O17" s="69">
        <f>SUM(O12:O16)</f>
        <v>856</v>
      </c>
      <c r="P17" s="72">
        <f>SUM(P12:P16)</f>
        <v>59</v>
      </c>
      <c r="Q17" s="92">
        <f>SUM(Q12:Q16)</f>
        <v>1690</v>
      </c>
      <c r="R17" s="72">
        <f>SUM(R12:R16)</f>
        <v>125</v>
      </c>
      <c r="S17" s="93">
        <f t="shared" si="5"/>
        <v>2546</v>
      </c>
      <c r="T17" s="94">
        <f t="shared" si="6"/>
        <v>184</v>
      </c>
      <c r="U17" s="91"/>
    </row>
    <row r="18" spans="1:12" ht="19.5" customHeight="1">
      <c r="A18" s="8">
        <v>15</v>
      </c>
      <c r="B18" s="9" t="s">
        <v>43</v>
      </c>
      <c r="C18" s="9">
        <v>56</v>
      </c>
      <c r="D18" s="32">
        <f>6+29+16</f>
        <v>51</v>
      </c>
      <c r="E18" s="33">
        <f t="shared" si="2"/>
        <v>91.07142857142857</v>
      </c>
      <c r="F18" s="9">
        <v>112</v>
      </c>
      <c r="G18" s="32">
        <f>0+59+18</f>
        <v>77</v>
      </c>
      <c r="H18" s="33">
        <f t="shared" si="3"/>
        <v>68.75</v>
      </c>
      <c r="I18" s="9">
        <f t="shared" si="0"/>
        <v>168</v>
      </c>
      <c r="J18" s="32">
        <f t="shared" si="1"/>
        <v>128</v>
      </c>
      <c r="K18" s="33">
        <f t="shared" si="4"/>
        <v>76.19047619047619</v>
      </c>
      <c r="L18" s="59"/>
    </row>
    <row r="19" spans="1:22" ht="19.5" customHeight="1">
      <c r="A19" s="36" t="s">
        <v>6</v>
      </c>
      <c r="B19" s="37"/>
      <c r="C19" s="37">
        <f>SUM(C4:C18)</f>
        <v>846</v>
      </c>
      <c r="D19" s="38">
        <f>SUM(D4:D18)</f>
        <v>856</v>
      </c>
      <c r="E19" s="39">
        <f t="shared" si="2"/>
        <v>101.1820330969267</v>
      </c>
      <c r="F19" s="40">
        <f>SUM(F4:F18)</f>
        <v>1690</v>
      </c>
      <c r="G19" s="38">
        <f>SUM(G4:G18)</f>
        <v>1690</v>
      </c>
      <c r="H19" s="33">
        <f t="shared" si="3"/>
        <v>100</v>
      </c>
      <c r="I19" s="40">
        <f>SUM(I4:I18)</f>
        <v>2536</v>
      </c>
      <c r="J19" s="38">
        <f>SUM(J4:J18)</f>
        <v>2546</v>
      </c>
      <c r="K19" s="33">
        <f t="shared" si="4"/>
        <v>100.39432176656152</v>
      </c>
      <c r="L19" s="59"/>
      <c r="M19" s="63" t="s">
        <v>44</v>
      </c>
      <c r="N19" s="73"/>
      <c r="O19" s="73"/>
      <c r="P19" s="73"/>
      <c r="Q19" s="73"/>
      <c r="R19" s="73"/>
      <c r="S19" s="73"/>
      <c r="T19" s="73"/>
      <c r="U19" s="73"/>
      <c r="V19" s="73"/>
    </row>
    <row r="20" spans="1:22" ht="36.7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M20" s="24" t="s">
        <v>2</v>
      </c>
      <c r="N20" s="24" t="s">
        <v>26</v>
      </c>
      <c r="O20" s="25" t="s">
        <v>46</v>
      </c>
      <c r="P20" s="26"/>
      <c r="Q20" s="26"/>
      <c r="R20" s="26"/>
      <c r="S20" s="26"/>
      <c r="T20" s="81"/>
      <c r="U20" s="95" t="s">
        <v>47</v>
      </c>
      <c r="V20" s="96"/>
    </row>
    <row r="21" spans="13:22" ht="19.5" customHeight="1">
      <c r="M21" s="74"/>
      <c r="N21" s="74"/>
      <c r="O21" s="75" t="s">
        <v>27</v>
      </c>
      <c r="P21" s="76"/>
      <c r="Q21" s="75" t="s">
        <v>28</v>
      </c>
      <c r="R21" s="97"/>
      <c r="S21" s="29" t="s">
        <v>48</v>
      </c>
      <c r="T21" s="98" t="s">
        <v>12</v>
      </c>
      <c r="U21" s="99" t="s">
        <v>49</v>
      </c>
      <c r="V21" s="100" t="s">
        <v>12</v>
      </c>
    </row>
    <row r="22" spans="1:22" ht="19.5" customHeight="1">
      <c r="A22" s="42"/>
      <c r="B22" s="43" t="s">
        <v>50</v>
      </c>
      <c r="C22" s="44"/>
      <c r="D22" s="44"/>
      <c r="E22" s="44"/>
      <c r="F22" s="44"/>
      <c r="G22" s="44"/>
      <c r="H22" s="42"/>
      <c r="I22" s="42"/>
      <c r="M22" s="77"/>
      <c r="N22" s="77"/>
      <c r="O22" s="29" t="s">
        <v>49</v>
      </c>
      <c r="P22" s="78" t="s">
        <v>12</v>
      </c>
      <c r="Q22" s="29" t="s">
        <v>49</v>
      </c>
      <c r="R22" s="101" t="s">
        <v>12</v>
      </c>
      <c r="S22" s="29"/>
      <c r="T22" s="98"/>
      <c r="U22" s="102"/>
      <c r="V22" s="103"/>
    </row>
    <row r="23" spans="1:22" ht="19.5" customHeight="1">
      <c r="A23" s="42"/>
      <c r="B23" s="6" t="s">
        <v>46</v>
      </c>
      <c r="C23" s="12"/>
      <c r="D23" s="12"/>
      <c r="E23" s="12"/>
      <c r="F23" s="45" t="s">
        <v>47</v>
      </c>
      <c r="G23" s="46"/>
      <c r="M23" s="9">
        <v>1</v>
      </c>
      <c r="N23" s="79" t="s">
        <v>33</v>
      </c>
      <c r="O23" s="49">
        <v>400</v>
      </c>
      <c r="P23" s="80">
        <v>3</v>
      </c>
      <c r="Q23" s="49">
        <v>0</v>
      </c>
      <c r="R23" s="80">
        <v>0</v>
      </c>
      <c r="S23" s="49">
        <f>O23+Q23</f>
        <v>400</v>
      </c>
      <c r="T23" s="80">
        <f>P23+R23</f>
        <v>3</v>
      </c>
      <c r="U23" s="49">
        <v>0</v>
      </c>
      <c r="V23" s="80">
        <v>0</v>
      </c>
    </row>
    <row r="24" spans="1:22" ht="19.5" customHeight="1">
      <c r="A24" s="42"/>
      <c r="B24" s="6" t="s">
        <v>27</v>
      </c>
      <c r="C24" s="12"/>
      <c r="D24" s="6" t="s">
        <v>28</v>
      </c>
      <c r="E24" s="12"/>
      <c r="F24" s="46"/>
      <c r="G24" s="46"/>
      <c r="M24" s="9">
        <v>2</v>
      </c>
      <c r="N24" s="79" t="s">
        <v>35</v>
      </c>
      <c r="O24" s="49">
        <v>115</v>
      </c>
      <c r="P24" s="80">
        <v>10</v>
      </c>
      <c r="Q24" s="49">
        <v>254</v>
      </c>
      <c r="R24" s="80">
        <v>24</v>
      </c>
      <c r="S24" s="49">
        <f>O24+Q24</f>
        <v>369</v>
      </c>
      <c r="T24" s="80">
        <f>P24+R24</f>
        <v>34</v>
      </c>
      <c r="U24" s="49">
        <v>212</v>
      </c>
      <c r="V24" s="80">
        <v>9</v>
      </c>
    </row>
    <row r="25" spans="2:22" ht="19.5" customHeight="1">
      <c r="B25" s="47" t="s">
        <v>51</v>
      </c>
      <c r="C25" s="48" t="s">
        <v>10</v>
      </c>
      <c r="D25" s="47" t="s">
        <v>51</v>
      </c>
      <c r="E25" s="48" t="s">
        <v>10</v>
      </c>
      <c r="F25" s="47" t="s">
        <v>51</v>
      </c>
      <c r="G25" s="48" t="s">
        <v>10</v>
      </c>
      <c r="M25" s="9">
        <v>3</v>
      </c>
      <c r="N25" s="79" t="s">
        <v>37</v>
      </c>
      <c r="O25" s="49">
        <v>116</v>
      </c>
      <c r="P25" s="80">
        <v>9</v>
      </c>
      <c r="Q25" s="49">
        <v>254</v>
      </c>
      <c r="R25" s="80">
        <v>12</v>
      </c>
      <c r="S25" s="49">
        <f>O25+Q25</f>
        <v>370</v>
      </c>
      <c r="T25" s="80">
        <f>P25+R25</f>
        <v>21</v>
      </c>
      <c r="U25" s="49">
        <v>212</v>
      </c>
      <c r="V25" s="80">
        <v>15</v>
      </c>
    </row>
    <row r="26" spans="2:22" ht="19.5" customHeight="1">
      <c r="B26" s="49">
        <v>846</v>
      </c>
      <c r="C26" s="50">
        <f>O28</f>
        <v>856</v>
      </c>
      <c r="D26" s="49">
        <v>921</v>
      </c>
      <c r="E26" s="50">
        <f>Q28</f>
        <v>921</v>
      </c>
      <c r="F26" s="49">
        <v>796</v>
      </c>
      <c r="G26" s="50">
        <f>U28</f>
        <v>769</v>
      </c>
      <c r="M26" s="9">
        <v>4</v>
      </c>
      <c r="N26" s="79" t="s">
        <v>39</v>
      </c>
      <c r="O26" s="49">
        <f>65+95</f>
        <v>160</v>
      </c>
      <c r="P26" s="80">
        <f>17+17</f>
        <v>34</v>
      </c>
      <c r="Q26" s="49">
        <f>383+30</f>
        <v>413</v>
      </c>
      <c r="R26" s="80">
        <f>10+13</f>
        <v>23</v>
      </c>
      <c r="S26" s="49">
        <f>O26+Q26</f>
        <v>573</v>
      </c>
      <c r="T26" s="80">
        <f>P26+R26</f>
        <v>57</v>
      </c>
      <c r="U26" s="49">
        <f>147+63</f>
        <v>210</v>
      </c>
      <c r="V26" s="80">
        <f>10+20</f>
        <v>30</v>
      </c>
    </row>
    <row r="27" spans="2:22" ht="19.5" customHeight="1">
      <c r="B27" s="51"/>
      <c r="C27" s="52"/>
      <c r="D27" s="53"/>
      <c r="E27" s="52"/>
      <c r="F27" s="53"/>
      <c r="G27" s="52"/>
      <c r="M27" s="9">
        <v>5</v>
      </c>
      <c r="N27" s="66" t="s">
        <v>41</v>
      </c>
      <c r="O27" s="49">
        <v>65</v>
      </c>
      <c r="P27" s="80">
        <v>3</v>
      </c>
      <c r="Q27" s="49">
        <v>0</v>
      </c>
      <c r="R27" s="80">
        <v>0</v>
      </c>
      <c r="S27" s="49">
        <f>O27+Q27</f>
        <v>65</v>
      </c>
      <c r="T27" s="80">
        <f>P27+R27</f>
        <v>3</v>
      </c>
      <c r="U27" s="49">
        <v>135</v>
      </c>
      <c r="V27" s="80">
        <v>12</v>
      </c>
    </row>
    <row r="28" spans="13:22" ht="19.5" customHeight="1">
      <c r="M28" s="9">
        <v>6</v>
      </c>
      <c r="N28" s="79" t="s">
        <v>6</v>
      </c>
      <c r="O28" s="49">
        <f>SUM(O23:O27)</f>
        <v>856</v>
      </c>
      <c r="P28" s="80">
        <f>SUM(P23:P27)</f>
        <v>59</v>
      </c>
      <c r="Q28" s="49">
        <f>SUM(Q23:Q27)</f>
        <v>921</v>
      </c>
      <c r="R28" s="80">
        <f>SUM(R23:R26)</f>
        <v>59</v>
      </c>
      <c r="S28" s="49">
        <f>SUM(S23:S27)</f>
        <v>1777</v>
      </c>
      <c r="T28" s="80">
        <f>SUM(T23:T27)</f>
        <v>118</v>
      </c>
      <c r="U28" s="49">
        <f>SUM(U23:U27)</f>
        <v>769</v>
      </c>
      <c r="V28" s="80">
        <f>SUM(V23:V27)</f>
        <v>66</v>
      </c>
    </row>
    <row r="29" s="3" customFormat="1" ht="19.5" customHeight="1"/>
    <row r="30" s="3" customFormat="1" ht="19.5" customHeight="1"/>
    <row r="31" s="3" customFormat="1" ht="19.5" customHeight="1"/>
    <row r="32" s="3" customFormat="1" ht="19.5" customHeight="1"/>
    <row r="33" s="3" customFormat="1" ht="19.5" customHeight="1"/>
  </sheetData>
  <sheetProtection/>
  <mergeCells count="30">
    <mergeCell ref="A1:K1"/>
    <mergeCell ref="M1:Q1"/>
    <mergeCell ref="C2:E2"/>
    <mergeCell ref="F2:H2"/>
    <mergeCell ref="I2:K2"/>
    <mergeCell ref="O2:Q2"/>
    <mergeCell ref="M8:N8"/>
    <mergeCell ref="M10:U10"/>
    <mergeCell ref="A19:B19"/>
    <mergeCell ref="M19:V19"/>
    <mergeCell ref="A20:K20"/>
    <mergeCell ref="O20:T20"/>
    <mergeCell ref="U20:V20"/>
    <mergeCell ref="O21:P21"/>
    <mergeCell ref="Q21:R21"/>
    <mergeCell ref="B22:G22"/>
    <mergeCell ref="B23:E23"/>
    <mergeCell ref="B24:C24"/>
    <mergeCell ref="D24:E24"/>
    <mergeCell ref="A2:A3"/>
    <mergeCell ref="B2:B3"/>
    <mergeCell ref="M2:M3"/>
    <mergeCell ref="M20:M22"/>
    <mergeCell ref="N2:N3"/>
    <mergeCell ref="N20:N22"/>
    <mergeCell ref="S21:S22"/>
    <mergeCell ref="T21:T22"/>
    <mergeCell ref="U21:U22"/>
    <mergeCell ref="V21:V22"/>
    <mergeCell ref="F23:G24"/>
  </mergeCells>
  <printOptions/>
  <pageMargins left="0.3576388888888889" right="0.3576388888888889" top="0.8027777777777778" bottom="0.8027777777777778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10.625" style="0" customWidth="1"/>
    <col min="2" max="5" width="20.625" style="0" customWidth="1"/>
    <col min="8" max="8" width="10.625" style="0" customWidth="1"/>
    <col min="9" max="11" width="20.625" style="0" customWidth="1"/>
  </cols>
  <sheetData>
    <row r="1" spans="1:11" ht="45" customHeight="1">
      <c r="A1" s="1" t="s">
        <v>52</v>
      </c>
      <c r="B1" s="2"/>
      <c r="C1" s="2"/>
      <c r="D1" s="2"/>
      <c r="E1" s="2"/>
      <c r="H1" s="4" t="s">
        <v>53</v>
      </c>
      <c r="I1" s="4"/>
      <c r="J1" s="4"/>
      <c r="K1" s="4"/>
    </row>
    <row r="2" spans="1:11" ht="19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H2" s="5" t="s">
        <v>2</v>
      </c>
      <c r="I2" s="6" t="s">
        <v>7</v>
      </c>
      <c r="J2" s="6" t="s">
        <v>8</v>
      </c>
      <c r="K2" s="6" t="s">
        <v>6</v>
      </c>
    </row>
    <row r="3" spans="1:11" ht="19.5" customHeight="1">
      <c r="A3" s="8">
        <v>1</v>
      </c>
      <c r="B3" s="9" t="s">
        <v>13</v>
      </c>
      <c r="C3" s="9">
        <f>17</f>
        <v>17</v>
      </c>
      <c r="D3" s="9">
        <v>45</v>
      </c>
      <c r="E3" s="9">
        <f>SUM(C3:D3)</f>
        <v>62</v>
      </c>
      <c r="H3" s="9">
        <v>1</v>
      </c>
      <c r="I3" s="9" t="s">
        <v>14</v>
      </c>
      <c r="J3" s="9">
        <f>35+2+2</f>
        <v>39</v>
      </c>
      <c r="K3" s="13">
        <f>J3+J4+J5+J6</f>
        <v>178</v>
      </c>
    </row>
    <row r="4" spans="1:11" ht="19.5" customHeight="1">
      <c r="A4" s="8">
        <v>2</v>
      </c>
      <c r="B4" s="9" t="s">
        <v>15</v>
      </c>
      <c r="C4" s="9">
        <v>2</v>
      </c>
      <c r="D4" s="9">
        <v>28</v>
      </c>
      <c r="E4" s="9">
        <f aca="true" t="shared" si="0" ref="E4:E18">SUM(C4:D4)</f>
        <v>30</v>
      </c>
      <c r="H4" s="9">
        <v>2</v>
      </c>
      <c r="I4" s="9" t="s">
        <v>16</v>
      </c>
      <c r="J4" s="9">
        <f>20+2+2</f>
        <v>24</v>
      </c>
      <c r="K4" s="14"/>
    </row>
    <row r="5" spans="1:11" ht="19.5" customHeight="1">
      <c r="A5" s="8">
        <v>3</v>
      </c>
      <c r="B5" s="9" t="s">
        <v>17</v>
      </c>
      <c r="C5" s="9">
        <v>3</v>
      </c>
      <c r="D5" s="9">
        <v>20</v>
      </c>
      <c r="E5" s="9">
        <f t="shared" si="0"/>
        <v>23</v>
      </c>
      <c r="H5" s="9">
        <v>3</v>
      </c>
      <c r="I5" s="9" t="s">
        <v>18</v>
      </c>
      <c r="J5" s="9">
        <f>85</f>
        <v>85</v>
      </c>
      <c r="K5" s="14"/>
    </row>
    <row r="6" spans="1:11" ht="19.5" customHeight="1">
      <c r="A6" s="8">
        <v>4</v>
      </c>
      <c r="B6" s="9" t="s">
        <v>19</v>
      </c>
      <c r="C6" s="9">
        <v>12</v>
      </c>
      <c r="D6" s="9">
        <v>0</v>
      </c>
      <c r="E6" s="9">
        <f t="shared" si="0"/>
        <v>12</v>
      </c>
      <c r="H6" s="9">
        <v>4</v>
      </c>
      <c r="I6" s="9" t="s">
        <v>54</v>
      </c>
      <c r="J6" s="9">
        <f>30</f>
        <v>30</v>
      </c>
      <c r="K6" s="15"/>
    </row>
    <row r="7" spans="1:5" ht="19.5" customHeight="1">
      <c r="A7" s="8">
        <v>5</v>
      </c>
      <c r="B7" s="9" t="s">
        <v>21</v>
      </c>
      <c r="C7" s="9">
        <v>0</v>
      </c>
      <c r="D7" s="9">
        <v>0</v>
      </c>
      <c r="E7" s="9">
        <f t="shared" si="0"/>
        <v>0</v>
      </c>
    </row>
    <row r="8" spans="1:5" ht="19.5" customHeight="1">
      <c r="A8" s="8">
        <v>6</v>
      </c>
      <c r="B8" s="9" t="s">
        <v>22</v>
      </c>
      <c r="C8" s="9">
        <v>47</v>
      </c>
      <c r="D8" s="9">
        <v>52</v>
      </c>
      <c r="E8" s="9">
        <f t="shared" si="0"/>
        <v>99</v>
      </c>
    </row>
    <row r="9" spans="1:5" ht="19.5" customHeight="1">
      <c r="A9" s="8">
        <v>7</v>
      </c>
      <c r="B9" s="9" t="s">
        <v>23</v>
      </c>
      <c r="C9" s="9">
        <v>9</v>
      </c>
      <c r="D9" s="9">
        <v>0</v>
      </c>
      <c r="E9" s="9">
        <f t="shared" si="0"/>
        <v>9</v>
      </c>
    </row>
    <row r="10" spans="1:5" ht="19.5" customHeight="1">
      <c r="A10" s="8">
        <v>8</v>
      </c>
      <c r="B10" s="9" t="s">
        <v>25</v>
      </c>
      <c r="C10" s="9">
        <v>0</v>
      </c>
      <c r="D10" s="9">
        <v>30</v>
      </c>
      <c r="E10" s="9">
        <f t="shared" si="0"/>
        <v>30</v>
      </c>
    </row>
    <row r="11" spans="1:5" ht="19.5" customHeight="1">
      <c r="A11" s="8">
        <v>9</v>
      </c>
      <c r="B11" s="9" t="s">
        <v>32</v>
      </c>
      <c r="C11" s="9">
        <v>4</v>
      </c>
      <c r="D11" s="9">
        <v>0</v>
      </c>
      <c r="E11" s="9">
        <f t="shared" si="0"/>
        <v>4</v>
      </c>
    </row>
    <row r="12" spans="1:5" ht="19.5" customHeight="1">
      <c r="A12" s="8">
        <v>10</v>
      </c>
      <c r="B12" s="9" t="s">
        <v>34</v>
      </c>
      <c r="C12" s="9">
        <v>0</v>
      </c>
      <c r="D12" s="9">
        <v>0</v>
      </c>
      <c r="E12" s="9">
        <f t="shared" si="0"/>
        <v>0</v>
      </c>
    </row>
    <row r="13" spans="1:5" ht="19.5" customHeight="1">
      <c r="A13" s="8">
        <v>11</v>
      </c>
      <c r="B13" s="9" t="s">
        <v>36</v>
      </c>
      <c r="C13" s="9">
        <v>30</v>
      </c>
      <c r="D13" s="9">
        <v>43</v>
      </c>
      <c r="E13" s="9">
        <f t="shared" si="0"/>
        <v>73</v>
      </c>
    </row>
    <row r="14" spans="1:5" ht="19.5" customHeight="1">
      <c r="A14" s="8">
        <v>12</v>
      </c>
      <c r="B14" s="9" t="s">
        <v>38</v>
      </c>
      <c r="C14" s="9">
        <v>2</v>
      </c>
      <c r="D14" s="9">
        <v>38</v>
      </c>
      <c r="E14" s="9">
        <f t="shared" si="0"/>
        <v>40</v>
      </c>
    </row>
    <row r="15" spans="1:5" ht="19.5" customHeight="1">
      <c r="A15" s="8">
        <v>13</v>
      </c>
      <c r="B15" s="9" t="s">
        <v>40</v>
      </c>
      <c r="C15" s="9">
        <v>28</v>
      </c>
      <c r="D15" s="9">
        <v>20</v>
      </c>
      <c r="E15" s="9">
        <f t="shared" si="0"/>
        <v>48</v>
      </c>
    </row>
    <row r="16" spans="1:5" ht="19.5" customHeight="1">
      <c r="A16" s="8">
        <v>14</v>
      </c>
      <c r="B16" s="9" t="s">
        <v>42</v>
      </c>
      <c r="C16" s="9">
        <v>18</v>
      </c>
      <c r="D16" s="9">
        <v>0</v>
      </c>
      <c r="E16" s="9">
        <f t="shared" si="0"/>
        <v>18</v>
      </c>
    </row>
    <row r="17" spans="1:5" ht="19.5" customHeight="1">
      <c r="A17" s="8">
        <v>15</v>
      </c>
      <c r="B17" s="9" t="s">
        <v>43</v>
      </c>
      <c r="C17" s="9">
        <v>6</v>
      </c>
      <c r="D17" s="9">
        <v>0</v>
      </c>
      <c r="E17" s="9">
        <f t="shared" si="0"/>
        <v>6</v>
      </c>
    </row>
    <row r="18" spans="1:5" ht="19.5" customHeight="1">
      <c r="A18" s="10" t="s">
        <v>6</v>
      </c>
      <c r="B18" s="16"/>
      <c r="C18" s="12">
        <f>SUM(C3:C17)</f>
        <v>178</v>
      </c>
      <c r="D18" s="12">
        <f>SUM(D3:D17)</f>
        <v>276</v>
      </c>
      <c r="E18" s="12">
        <f t="shared" si="0"/>
        <v>454</v>
      </c>
    </row>
    <row r="19" ht="14.25">
      <c r="A19" s="20"/>
    </row>
    <row r="20" ht="15.75">
      <c r="A20" s="21"/>
    </row>
    <row r="21" ht="15.75">
      <c r="A21" s="21"/>
    </row>
    <row r="22" ht="15.75">
      <c r="A22" s="21"/>
    </row>
    <row r="23" ht="15.75">
      <c r="A23" s="21"/>
    </row>
    <row r="24" ht="14.25">
      <c r="A24" s="20"/>
    </row>
    <row r="25" ht="15.75">
      <c r="A25" s="21"/>
    </row>
    <row r="26" ht="15.75">
      <c r="A26" s="21"/>
    </row>
    <row r="27" ht="15.75">
      <c r="A27" s="21"/>
    </row>
    <row r="28" ht="15.75">
      <c r="A28" s="21"/>
    </row>
    <row r="29" ht="14.25">
      <c r="A29" s="20"/>
    </row>
    <row r="30" ht="15.75">
      <c r="A30" s="21"/>
    </row>
    <row r="31" ht="15.75">
      <c r="A31" s="21"/>
    </row>
    <row r="32" ht="15.75">
      <c r="A32" s="21"/>
    </row>
    <row r="33" ht="15.75">
      <c r="A33" s="21"/>
    </row>
    <row r="34" ht="14.25">
      <c r="A34" s="20"/>
    </row>
    <row r="35" ht="15.75">
      <c r="A35" s="21"/>
    </row>
    <row r="36" ht="15.75">
      <c r="A36" s="21"/>
    </row>
    <row r="37" ht="15.75">
      <c r="A37" s="21"/>
    </row>
    <row r="38" ht="15.75">
      <c r="A38" s="21"/>
    </row>
    <row r="39" ht="14.25">
      <c r="A39" s="20"/>
    </row>
    <row r="40" ht="15.75">
      <c r="A40" s="21"/>
    </row>
    <row r="41" ht="15.75">
      <c r="A41" s="21"/>
    </row>
    <row r="42" ht="15.75">
      <c r="A42" s="21"/>
    </row>
    <row r="43" ht="15.75">
      <c r="A43" s="21"/>
    </row>
    <row r="44" ht="14.25">
      <c r="A44" s="20"/>
    </row>
    <row r="45" ht="15.75">
      <c r="A45" s="21"/>
    </row>
    <row r="46" ht="15.75">
      <c r="A46" s="21"/>
    </row>
    <row r="47" ht="15.75">
      <c r="A47" s="21"/>
    </row>
    <row r="48" ht="15.75">
      <c r="A48" s="21"/>
    </row>
    <row r="49" ht="14.25">
      <c r="A49" s="20"/>
    </row>
    <row r="50" ht="15.75">
      <c r="A50" s="21"/>
    </row>
    <row r="51" ht="15.75">
      <c r="A51" s="21"/>
    </row>
    <row r="52" ht="15.75">
      <c r="A52" s="21"/>
    </row>
    <row r="53" ht="15.75">
      <c r="A53" s="21"/>
    </row>
    <row r="54" ht="14.25">
      <c r="A54" s="20"/>
    </row>
    <row r="55" ht="15.75">
      <c r="A55" s="21"/>
    </row>
    <row r="56" ht="15.75">
      <c r="A56" s="21"/>
    </row>
    <row r="57" ht="15.75">
      <c r="A57" s="21"/>
    </row>
    <row r="58" ht="15.75">
      <c r="A58" s="21"/>
    </row>
    <row r="59" ht="14.25">
      <c r="A59" s="20"/>
    </row>
    <row r="60" ht="15.75">
      <c r="A60" s="21"/>
    </row>
    <row r="61" ht="15.75">
      <c r="A61" s="21"/>
    </row>
    <row r="62" ht="15.75">
      <c r="A62" s="21"/>
    </row>
    <row r="63" ht="15.75">
      <c r="A63" s="21"/>
    </row>
    <row r="64" ht="14.25">
      <c r="A64" s="20"/>
    </row>
    <row r="65" ht="15.75">
      <c r="A65" s="21"/>
    </row>
    <row r="66" ht="15.75">
      <c r="A66" s="21"/>
    </row>
    <row r="67" ht="15.75">
      <c r="A67" s="21"/>
    </row>
    <row r="68" ht="15.75">
      <c r="A68" s="21"/>
    </row>
    <row r="69" ht="14.25">
      <c r="A69" s="20"/>
    </row>
    <row r="70" ht="15.75">
      <c r="A70" s="21"/>
    </row>
    <row r="71" ht="15.75">
      <c r="A71" s="21"/>
    </row>
    <row r="72" ht="15.75">
      <c r="A72" s="21"/>
    </row>
    <row r="73" ht="15.75">
      <c r="A73" s="21"/>
    </row>
    <row r="74" ht="14.25">
      <c r="A74" s="20"/>
    </row>
    <row r="75" ht="15.75">
      <c r="A75" s="21"/>
    </row>
    <row r="76" ht="15.75">
      <c r="A76" s="21"/>
    </row>
    <row r="77" ht="15.75">
      <c r="A77" s="21"/>
    </row>
    <row r="78" ht="15.75">
      <c r="A78" s="21"/>
    </row>
    <row r="79" ht="14.25">
      <c r="A79" s="20"/>
    </row>
    <row r="80" ht="15.75">
      <c r="A80" s="21"/>
    </row>
    <row r="81" ht="15.75">
      <c r="A81" s="21"/>
    </row>
    <row r="82" ht="15.75">
      <c r="A82" s="21"/>
    </row>
    <row r="83" ht="14.25">
      <c r="A83" s="20"/>
    </row>
    <row r="84" ht="15.75">
      <c r="A84" s="21"/>
    </row>
    <row r="85" ht="15.75">
      <c r="A85" s="21"/>
    </row>
    <row r="86" ht="15.75">
      <c r="A86" s="21"/>
    </row>
  </sheetData>
  <sheetProtection/>
  <mergeCells count="4">
    <mergeCell ref="A1:E1"/>
    <mergeCell ref="H1:K1"/>
    <mergeCell ref="A18:B18"/>
    <mergeCell ref="K3:K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B1">
      <selection activeCell="F18" sqref="F18"/>
    </sheetView>
  </sheetViews>
  <sheetFormatPr defaultColWidth="9.00390625" defaultRowHeight="14.25"/>
  <cols>
    <col min="1" max="1" width="10.625" style="0" customWidth="1"/>
    <col min="2" max="5" width="20.625" style="0" customWidth="1"/>
    <col min="8" max="8" width="10.625" style="0" customWidth="1"/>
    <col min="9" max="11" width="20.625" style="0" customWidth="1"/>
  </cols>
  <sheetData>
    <row r="1" spans="1:11" ht="45" customHeight="1">
      <c r="A1" s="1" t="s">
        <v>55</v>
      </c>
      <c r="B1" s="2"/>
      <c r="C1" s="2"/>
      <c r="D1" s="2"/>
      <c r="E1" s="2"/>
      <c r="H1" s="4" t="s">
        <v>53</v>
      </c>
      <c r="I1" s="4"/>
      <c r="J1" s="4"/>
      <c r="K1" s="4"/>
    </row>
    <row r="2" spans="1:11" ht="19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H2" s="5" t="s">
        <v>2</v>
      </c>
      <c r="I2" s="6" t="s">
        <v>7</v>
      </c>
      <c r="J2" s="6" t="s">
        <v>8</v>
      </c>
      <c r="K2" s="6" t="s">
        <v>6</v>
      </c>
    </row>
    <row r="3" spans="1:11" ht="19.5" customHeight="1">
      <c r="A3" s="8">
        <v>1</v>
      </c>
      <c r="B3" s="9" t="s">
        <v>13</v>
      </c>
      <c r="C3" s="9">
        <v>52</v>
      </c>
      <c r="D3" s="9">
        <v>64</v>
      </c>
      <c r="E3" s="9">
        <f aca="true" t="shared" si="0" ref="E3:E18">SUM(C3:D3)</f>
        <v>116</v>
      </c>
      <c r="H3" s="9">
        <v>1</v>
      </c>
      <c r="I3" s="9" t="s">
        <v>14</v>
      </c>
      <c r="J3" s="9">
        <v>48</v>
      </c>
      <c r="K3" s="13">
        <f>J3+J4+J5+J6</f>
        <v>288</v>
      </c>
    </row>
    <row r="4" spans="1:11" ht="19.5" customHeight="1">
      <c r="A4" s="8">
        <v>2</v>
      </c>
      <c r="B4" s="9" t="s">
        <v>15</v>
      </c>
      <c r="C4" s="9">
        <v>4</v>
      </c>
      <c r="D4" s="9">
        <v>0</v>
      </c>
      <c r="E4" s="9">
        <f t="shared" si="0"/>
        <v>4</v>
      </c>
      <c r="H4" s="9">
        <v>2</v>
      </c>
      <c r="I4" s="9" t="s">
        <v>16</v>
      </c>
      <c r="J4" s="9">
        <v>65</v>
      </c>
      <c r="K4" s="14"/>
    </row>
    <row r="5" spans="1:12" ht="19.5" customHeight="1">
      <c r="A5" s="8">
        <v>3</v>
      </c>
      <c r="B5" s="9" t="s">
        <v>17</v>
      </c>
      <c r="C5" s="9">
        <v>5</v>
      </c>
      <c r="D5" s="9">
        <v>30</v>
      </c>
      <c r="E5" s="9">
        <f t="shared" si="0"/>
        <v>35</v>
      </c>
      <c r="H5" s="9">
        <v>3</v>
      </c>
      <c r="I5" s="9" t="s">
        <v>18</v>
      </c>
      <c r="J5" s="9">
        <v>121</v>
      </c>
      <c r="K5" s="14"/>
      <c r="L5" s="18" t="s">
        <v>56</v>
      </c>
    </row>
    <row r="6" spans="1:11" ht="19.5" customHeight="1">
      <c r="A6" s="8">
        <v>4</v>
      </c>
      <c r="B6" s="9" t="s">
        <v>19</v>
      </c>
      <c r="C6" s="9">
        <v>10</v>
      </c>
      <c r="D6" s="9">
        <v>4</v>
      </c>
      <c r="E6" s="9">
        <f t="shared" si="0"/>
        <v>14</v>
      </c>
      <c r="H6" s="9">
        <v>4</v>
      </c>
      <c r="I6" s="9" t="s">
        <v>54</v>
      </c>
      <c r="J6" s="9">
        <v>54</v>
      </c>
      <c r="K6" s="15"/>
    </row>
    <row r="7" spans="1:5" ht="19.5" customHeight="1">
      <c r="A7" s="8">
        <v>5</v>
      </c>
      <c r="B7" s="9" t="s">
        <v>21</v>
      </c>
      <c r="C7" s="9">
        <v>15</v>
      </c>
      <c r="D7" s="9">
        <v>47</v>
      </c>
      <c r="E7" s="9">
        <f t="shared" si="0"/>
        <v>62</v>
      </c>
    </row>
    <row r="8" spans="1:5" ht="19.5" customHeight="1">
      <c r="A8" s="8">
        <v>6</v>
      </c>
      <c r="B8" s="9" t="s">
        <v>22</v>
      </c>
      <c r="C8" s="9">
        <v>45</v>
      </c>
      <c r="D8" s="9">
        <v>55</v>
      </c>
      <c r="E8" s="9">
        <f t="shared" si="0"/>
        <v>100</v>
      </c>
    </row>
    <row r="9" spans="1:5" ht="19.5" customHeight="1">
      <c r="A9" s="8">
        <v>7</v>
      </c>
      <c r="B9" s="9" t="s">
        <v>23</v>
      </c>
      <c r="C9" s="9">
        <v>22</v>
      </c>
      <c r="D9" s="9">
        <v>43</v>
      </c>
      <c r="E9" s="9">
        <f t="shared" si="0"/>
        <v>65</v>
      </c>
    </row>
    <row r="10" spans="1:11" ht="19.5" customHeight="1">
      <c r="A10" s="8">
        <v>8</v>
      </c>
      <c r="B10" s="9" t="s">
        <v>25</v>
      </c>
      <c r="C10" s="9">
        <v>5</v>
      </c>
      <c r="D10" s="9">
        <v>60</v>
      </c>
      <c r="E10" s="9">
        <f t="shared" si="0"/>
        <v>65</v>
      </c>
      <c r="J10" s="18" t="s">
        <v>57</v>
      </c>
      <c r="K10" s="19"/>
    </row>
    <row r="11" spans="1:5" ht="19.5" customHeight="1">
      <c r="A11" s="8">
        <v>9</v>
      </c>
      <c r="B11" s="9" t="s">
        <v>32</v>
      </c>
      <c r="C11" s="9">
        <v>11</v>
      </c>
      <c r="D11" s="9">
        <v>40</v>
      </c>
      <c r="E11" s="9">
        <f t="shared" si="0"/>
        <v>51</v>
      </c>
    </row>
    <row r="12" spans="1:5" ht="19.5" customHeight="1">
      <c r="A12" s="8">
        <v>10</v>
      </c>
      <c r="B12" s="9" t="s">
        <v>34</v>
      </c>
      <c r="C12" s="9">
        <v>7</v>
      </c>
      <c r="D12" s="9">
        <v>72</v>
      </c>
      <c r="E12" s="9">
        <f t="shared" si="0"/>
        <v>79</v>
      </c>
    </row>
    <row r="13" spans="1:5" ht="19.5" customHeight="1">
      <c r="A13" s="8">
        <v>11</v>
      </c>
      <c r="B13" s="9" t="s">
        <v>36</v>
      </c>
      <c r="C13" s="9">
        <v>13</v>
      </c>
      <c r="D13" s="9">
        <v>44</v>
      </c>
      <c r="E13" s="9">
        <f t="shared" si="0"/>
        <v>57</v>
      </c>
    </row>
    <row r="14" spans="1:5" ht="19.5" customHeight="1">
      <c r="A14" s="8">
        <v>12</v>
      </c>
      <c r="B14" s="9" t="s">
        <v>38</v>
      </c>
      <c r="C14" s="9">
        <v>46</v>
      </c>
      <c r="D14" s="9">
        <v>83</v>
      </c>
      <c r="E14" s="9">
        <f t="shared" si="0"/>
        <v>129</v>
      </c>
    </row>
    <row r="15" spans="1:5" ht="19.5" customHeight="1">
      <c r="A15" s="8">
        <v>13</v>
      </c>
      <c r="B15" s="9" t="s">
        <v>40</v>
      </c>
      <c r="C15" s="9">
        <v>0</v>
      </c>
      <c r="D15" s="9">
        <v>30</v>
      </c>
      <c r="E15" s="9">
        <f t="shared" si="0"/>
        <v>30</v>
      </c>
    </row>
    <row r="16" spans="1:5" ht="19.5" customHeight="1">
      <c r="A16" s="8">
        <v>14</v>
      </c>
      <c r="B16" s="9" t="s">
        <v>42</v>
      </c>
      <c r="C16" s="9">
        <v>24</v>
      </c>
      <c r="D16" s="9">
        <v>25</v>
      </c>
      <c r="E16" s="9">
        <f t="shared" si="0"/>
        <v>49</v>
      </c>
    </row>
    <row r="17" spans="1:5" ht="19.5" customHeight="1">
      <c r="A17" s="8">
        <v>15</v>
      </c>
      <c r="B17" s="9" t="s">
        <v>43</v>
      </c>
      <c r="C17" s="9">
        <v>29</v>
      </c>
      <c r="D17" s="9">
        <v>59</v>
      </c>
      <c r="E17" s="9">
        <f t="shared" si="0"/>
        <v>88</v>
      </c>
    </row>
    <row r="18" spans="1:5" ht="19.5" customHeight="1">
      <c r="A18" s="10" t="s">
        <v>6</v>
      </c>
      <c r="B18" s="16"/>
      <c r="C18" s="12">
        <f>SUM(C3:C17)</f>
        <v>288</v>
      </c>
      <c r="D18" s="12">
        <f>SUM(D3:D17)</f>
        <v>656</v>
      </c>
      <c r="E18" s="12">
        <f t="shared" si="0"/>
        <v>944</v>
      </c>
    </row>
  </sheetData>
  <sheetProtection/>
  <mergeCells count="4">
    <mergeCell ref="A1:E1"/>
    <mergeCell ref="H1:K1"/>
    <mergeCell ref="A18:B18"/>
    <mergeCell ref="K3:K6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7">
      <selection activeCell="F22" sqref="F22"/>
    </sheetView>
  </sheetViews>
  <sheetFormatPr defaultColWidth="9.00390625" defaultRowHeight="14.25"/>
  <cols>
    <col min="1" max="1" width="6.875" style="0" customWidth="1"/>
    <col min="2" max="2" width="17.50390625" style="0" customWidth="1"/>
    <col min="3" max="3" width="17.875" style="0" customWidth="1"/>
    <col min="4" max="4" width="18.875" style="0" customWidth="1"/>
    <col min="5" max="5" width="15.375" style="0" customWidth="1"/>
    <col min="6" max="6" width="14.75390625" style="3" customWidth="1"/>
    <col min="7" max="7" width="7.00390625" style="0" customWidth="1"/>
    <col min="8" max="8" width="14.625" style="0" customWidth="1"/>
    <col min="9" max="9" width="11.50390625" style="0" customWidth="1"/>
    <col min="10" max="10" width="10.375" style="0" customWidth="1"/>
  </cols>
  <sheetData>
    <row r="1" spans="1:10" ht="51" customHeight="1">
      <c r="A1" s="1" t="s">
        <v>58</v>
      </c>
      <c r="B1" s="2"/>
      <c r="C1" s="2"/>
      <c r="D1" s="2"/>
      <c r="E1" s="2"/>
      <c r="G1" s="4" t="s">
        <v>53</v>
      </c>
      <c r="H1" s="4"/>
      <c r="I1" s="4"/>
      <c r="J1" s="4"/>
    </row>
    <row r="2" spans="1:10" ht="24.7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/>
      <c r="G2" s="5" t="s">
        <v>2</v>
      </c>
      <c r="H2" s="6" t="s">
        <v>7</v>
      </c>
      <c r="I2" s="6" t="s">
        <v>8</v>
      </c>
      <c r="J2" s="6" t="s">
        <v>6</v>
      </c>
    </row>
    <row r="3" spans="1:10" ht="28.5" customHeight="1">
      <c r="A3" s="8">
        <v>1</v>
      </c>
      <c r="B3" s="9" t="s">
        <v>13</v>
      </c>
      <c r="C3" s="9">
        <f>18+8</f>
        <v>26</v>
      </c>
      <c r="D3" s="9">
        <v>66</v>
      </c>
      <c r="E3" s="9">
        <f aca="true" t="shared" si="0" ref="E3:E18">SUM(C3:D3)</f>
        <v>92</v>
      </c>
      <c r="F3" s="7"/>
      <c r="G3" s="9">
        <v>1</v>
      </c>
      <c r="H3" s="9" t="s">
        <v>14</v>
      </c>
      <c r="I3" s="9">
        <v>5</v>
      </c>
      <c r="J3" s="13">
        <f>I3+I4+I5+I6</f>
        <v>230</v>
      </c>
    </row>
    <row r="4" spans="1:10" ht="24.75" customHeight="1">
      <c r="A4" s="8">
        <v>2</v>
      </c>
      <c r="B4" s="9" t="s">
        <v>15</v>
      </c>
      <c r="C4" s="9">
        <f>24+9</f>
        <v>33</v>
      </c>
      <c r="D4" s="9">
        <v>59</v>
      </c>
      <c r="E4" s="9">
        <f t="shared" si="0"/>
        <v>92</v>
      </c>
      <c r="F4" s="7"/>
      <c r="G4" s="9">
        <v>2</v>
      </c>
      <c r="H4" s="9" t="s">
        <v>16</v>
      </c>
      <c r="I4" s="9">
        <v>15</v>
      </c>
      <c r="J4" s="14"/>
    </row>
    <row r="5" spans="1:10" ht="24.75" customHeight="1">
      <c r="A5" s="8">
        <v>3</v>
      </c>
      <c r="B5" s="9" t="s">
        <v>17</v>
      </c>
      <c r="C5" s="9">
        <f>24+1</f>
        <v>25</v>
      </c>
      <c r="D5" s="9">
        <v>38</v>
      </c>
      <c r="E5" s="9">
        <f t="shared" si="0"/>
        <v>63</v>
      </c>
      <c r="F5" s="7"/>
      <c r="G5" s="9">
        <v>3</v>
      </c>
      <c r="H5" s="9" t="s">
        <v>18</v>
      </c>
      <c r="I5" s="9">
        <v>171</v>
      </c>
      <c r="J5" s="14"/>
    </row>
    <row r="6" spans="1:10" ht="24.75" customHeight="1">
      <c r="A6" s="8">
        <v>4</v>
      </c>
      <c r="B6" s="9" t="s">
        <v>19</v>
      </c>
      <c r="C6" s="9">
        <f>7</f>
        <v>7</v>
      </c>
      <c r="D6" s="9">
        <v>22</v>
      </c>
      <c r="E6" s="9">
        <f t="shared" si="0"/>
        <v>29</v>
      </c>
      <c r="F6" s="7"/>
      <c r="G6" s="9">
        <v>4</v>
      </c>
      <c r="H6" s="9" t="s">
        <v>54</v>
      </c>
      <c r="I6" s="9">
        <v>39</v>
      </c>
      <c r="J6" s="15"/>
    </row>
    <row r="7" spans="1:6" ht="24.75" customHeight="1">
      <c r="A7" s="8">
        <v>5</v>
      </c>
      <c r="B7" s="9" t="s">
        <v>21</v>
      </c>
      <c r="C7" s="9">
        <f>0</f>
        <v>0</v>
      </c>
      <c r="D7" s="9">
        <v>15</v>
      </c>
      <c r="E7" s="9">
        <f t="shared" si="0"/>
        <v>15</v>
      </c>
      <c r="F7" s="7"/>
    </row>
    <row r="8" spans="1:6" ht="24.75" customHeight="1">
      <c r="A8" s="8">
        <v>6</v>
      </c>
      <c r="B8" s="9" t="s">
        <v>22</v>
      </c>
      <c r="C8" s="9">
        <f>9+5+29</f>
        <v>43</v>
      </c>
      <c r="D8" s="9">
        <v>142</v>
      </c>
      <c r="E8" s="9">
        <f t="shared" si="0"/>
        <v>185</v>
      </c>
      <c r="F8" s="7"/>
    </row>
    <row r="9" spans="1:6" ht="24.75" customHeight="1">
      <c r="A9" s="8">
        <v>7</v>
      </c>
      <c r="B9" s="9" t="s">
        <v>23</v>
      </c>
      <c r="C9" s="9">
        <f>16+8</f>
        <v>24</v>
      </c>
      <c r="D9" s="9">
        <v>57</v>
      </c>
      <c r="E9" s="9">
        <f t="shared" si="0"/>
        <v>81</v>
      </c>
      <c r="F9" s="7"/>
    </row>
    <row r="10" spans="1:6" ht="24.75" customHeight="1">
      <c r="A10" s="8">
        <v>8</v>
      </c>
      <c r="B10" s="9" t="s">
        <v>25</v>
      </c>
      <c r="C10" s="9">
        <f>12</f>
        <v>12</v>
      </c>
      <c r="D10" s="9">
        <v>23</v>
      </c>
      <c r="E10" s="9">
        <f t="shared" si="0"/>
        <v>35</v>
      </c>
      <c r="F10" s="7"/>
    </row>
    <row r="11" spans="1:6" ht="24.75" customHeight="1">
      <c r="A11" s="8">
        <v>9</v>
      </c>
      <c r="B11" s="9" t="s">
        <v>32</v>
      </c>
      <c r="C11" s="9">
        <f>8</f>
        <v>8</v>
      </c>
      <c r="D11" s="9">
        <v>46</v>
      </c>
      <c r="E11" s="9">
        <f t="shared" si="0"/>
        <v>54</v>
      </c>
      <c r="F11" s="7"/>
    </row>
    <row r="12" spans="1:6" ht="24.75" customHeight="1">
      <c r="A12" s="8">
        <v>10</v>
      </c>
      <c r="B12" s="9" t="s">
        <v>34</v>
      </c>
      <c r="C12" s="9">
        <f>25</f>
        <v>25</v>
      </c>
      <c r="D12" s="9">
        <v>1</v>
      </c>
      <c r="E12" s="9">
        <f t="shared" si="0"/>
        <v>26</v>
      </c>
      <c r="F12" s="7"/>
    </row>
    <row r="13" spans="1:6" ht="24.75" customHeight="1">
      <c r="A13" s="8">
        <v>11</v>
      </c>
      <c r="B13" s="9" t="s">
        <v>36</v>
      </c>
      <c r="C13" s="9">
        <v>1</v>
      </c>
      <c r="D13" s="9">
        <v>0</v>
      </c>
      <c r="E13" s="9">
        <f t="shared" si="0"/>
        <v>1</v>
      </c>
      <c r="F13" s="7"/>
    </row>
    <row r="14" spans="1:6" ht="24.75" customHeight="1">
      <c r="A14" s="8">
        <v>12</v>
      </c>
      <c r="B14" s="9" t="s">
        <v>38</v>
      </c>
      <c r="C14" s="9">
        <v>0</v>
      </c>
      <c r="D14" s="9">
        <v>0</v>
      </c>
      <c r="E14" s="9">
        <f t="shared" si="0"/>
        <v>0</v>
      </c>
      <c r="F14" s="7"/>
    </row>
    <row r="15" spans="1:6" ht="24.75" customHeight="1">
      <c r="A15" s="8">
        <v>13</v>
      </c>
      <c r="B15" s="9" t="s">
        <v>40</v>
      </c>
      <c r="C15" s="9">
        <v>0</v>
      </c>
      <c r="D15" s="9">
        <v>0</v>
      </c>
      <c r="E15" s="9">
        <f t="shared" si="0"/>
        <v>0</v>
      </c>
      <c r="F15" s="7"/>
    </row>
    <row r="16" spans="1:6" ht="24.75" customHeight="1">
      <c r="A16" s="8">
        <v>14</v>
      </c>
      <c r="B16" s="9" t="s">
        <v>42</v>
      </c>
      <c r="C16" s="9">
        <f>3+7</f>
        <v>10</v>
      </c>
      <c r="D16" s="9">
        <v>43</v>
      </c>
      <c r="E16" s="9">
        <f t="shared" si="0"/>
        <v>53</v>
      </c>
      <c r="F16" s="7"/>
    </row>
    <row r="17" spans="1:6" ht="24.75" customHeight="1">
      <c r="A17" s="8">
        <v>15</v>
      </c>
      <c r="B17" s="9" t="s">
        <v>43</v>
      </c>
      <c r="C17" s="9">
        <f>14+2</f>
        <v>16</v>
      </c>
      <c r="D17" s="9">
        <v>18</v>
      </c>
      <c r="E17" s="9">
        <f t="shared" si="0"/>
        <v>34</v>
      </c>
      <c r="F17" s="7"/>
    </row>
    <row r="18" spans="1:6" ht="24.75" customHeight="1">
      <c r="A18" s="10" t="s">
        <v>6</v>
      </c>
      <c r="B18" s="16"/>
      <c r="C18" s="12">
        <f>SUM(C3:C17)</f>
        <v>230</v>
      </c>
      <c r="D18" s="12">
        <f>SUM(D3:D17)</f>
        <v>530</v>
      </c>
      <c r="E18" s="12">
        <f t="shared" si="0"/>
        <v>760</v>
      </c>
      <c r="F18" s="7"/>
    </row>
    <row r="19" spans="1:6" ht="24.75" customHeight="1">
      <c r="A19" s="7"/>
      <c r="B19" s="7"/>
      <c r="C19" s="7"/>
      <c r="D19" s="7"/>
      <c r="E19" s="7"/>
      <c r="F19" s="7"/>
    </row>
    <row r="20" spans="1:10" ht="24.7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8:10" ht="24.75" customHeight="1">
      <c r="H21" s="17"/>
      <c r="I21" s="17"/>
      <c r="J21" s="17"/>
    </row>
    <row r="22" spans="8:10" ht="24.75" customHeight="1">
      <c r="H22" s="17"/>
      <c r="I22" s="17"/>
      <c r="J22" s="17"/>
    </row>
    <row r="23" spans="8:10" ht="24.75" customHeight="1">
      <c r="H23" s="17"/>
      <c r="I23" s="17"/>
      <c r="J23" s="17"/>
    </row>
    <row r="24" spans="8:10" ht="24.75" customHeight="1">
      <c r="H24" s="17"/>
      <c r="I24" s="17"/>
      <c r="J24" s="17"/>
    </row>
    <row r="25" spans="8:10" ht="24.75" customHeight="1">
      <c r="H25" s="17"/>
      <c r="I25" s="17"/>
      <c r="J25" s="17"/>
    </row>
    <row r="26" spans="8:10" ht="24.75" customHeight="1">
      <c r="H26" s="17"/>
      <c r="I26" s="17"/>
      <c r="J26" s="17"/>
    </row>
    <row r="27" spans="8:10" ht="24.75" customHeight="1">
      <c r="H27" s="17"/>
      <c r="I27" s="17"/>
      <c r="J27" s="17"/>
    </row>
    <row r="28" spans="8:10" ht="24.75" customHeight="1">
      <c r="H28" s="17"/>
      <c r="I28" s="17"/>
      <c r="J28" s="17"/>
    </row>
    <row r="29" spans="8:10" ht="24.75" customHeight="1">
      <c r="H29" s="17"/>
      <c r="I29" s="17"/>
      <c r="J29" s="17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4">
    <mergeCell ref="A1:E1"/>
    <mergeCell ref="G1:J1"/>
    <mergeCell ref="A18:B18"/>
    <mergeCell ref="J3:J6"/>
  </mergeCells>
  <printOptions/>
  <pageMargins left="0.75" right="0.75" top="1" bottom="1" header="0.5118055555555555" footer="0.5118055555555555"/>
  <pageSetup orientation="portrait" paperSize="9" scale="75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6.875" style="0" customWidth="1"/>
    <col min="2" max="2" width="17.50390625" style="0" customWidth="1"/>
    <col min="3" max="3" width="17.875" style="0" customWidth="1"/>
    <col min="4" max="4" width="18.875" style="0" customWidth="1"/>
    <col min="5" max="5" width="15.375" style="0" customWidth="1"/>
    <col min="6" max="6" width="14.75390625" style="0" customWidth="1"/>
    <col min="7" max="7" width="7.00390625" style="0" customWidth="1"/>
    <col min="8" max="8" width="14.625" style="0" customWidth="1"/>
    <col min="9" max="9" width="11.50390625" style="0" customWidth="1"/>
    <col min="10" max="10" width="10.375" style="0" customWidth="1"/>
    <col min="11" max="11" width="12.625" style="0" bestFit="1" customWidth="1"/>
  </cols>
  <sheetData>
    <row r="1" spans="1:10" ht="51" customHeight="1">
      <c r="A1" s="1" t="s">
        <v>59</v>
      </c>
      <c r="B1" s="2"/>
      <c r="C1" s="2"/>
      <c r="D1" s="2"/>
      <c r="E1" s="2"/>
      <c r="F1" s="3"/>
      <c r="G1" s="4" t="s">
        <v>53</v>
      </c>
      <c r="H1" s="4"/>
      <c r="I1" s="4"/>
      <c r="J1" s="4"/>
    </row>
    <row r="2" spans="1:10" ht="19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/>
      <c r="G2" s="5" t="s">
        <v>2</v>
      </c>
      <c r="H2" s="6" t="s">
        <v>7</v>
      </c>
      <c r="I2" s="6" t="s">
        <v>8</v>
      </c>
      <c r="J2" s="6" t="s">
        <v>6</v>
      </c>
    </row>
    <row r="3" spans="1:10" ht="19.5" customHeight="1">
      <c r="A3" s="8">
        <v>1</v>
      </c>
      <c r="B3" s="9" t="s">
        <v>13</v>
      </c>
      <c r="C3" s="9">
        <f>0+89</f>
        <v>89</v>
      </c>
      <c r="D3" s="9">
        <f>0+67</f>
        <v>67</v>
      </c>
      <c r="E3" s="9">
        <f>C3+D3</f>
        <v>156</v>
      </c>
      <c r="F3" s="7"/>
      <c r="G3" s="9">
        <v>1</v>
      </c>
      <c r="H3" s="9" t="s">
        <v>14</v>
      </c>
      <c r="I3" s="9">
        <v>3</v>
      </c>
      <c r="J3" s="13">
        <f>I3+I4+I5+I6</f>
        <v>160</v>
      </c>
    </row>
    <row r="4" spans="1:10" ht="19.5" customHeight="1">
      <c r="A4" s="8">
        <v>2</v>
      </c>
      <c r="B4" s="9" t="s">
        <v>15</v>
      </c>
      <c r="C4" s="9">
        <f>12+1</f>
        <v>13</v>
      </c>
      <c r="D4" s="9">
        <f>26</f>
        <v>26</v>
      </c>
      <c r="E4" s="9">
        <f aca="true" t="shared" si="0" ref="E4:E17">C4+D4</f>
        <v>39</v>
      </c>
      <c r="F4" s="7"/>
      <c r="G4" s="9">
        <v>2</v>
      </c>
      <c r="H4" s="9" t="s">
        <v>16</v>
      </c>
      <c r="I4" s="9">
        <v>1</v>
      </c>
      <c r="J4" s="14"/>
    </row>
    <row r="5" spans="1:10" ht="19.5" customHeight="1">
      <c r="A5" s="8">
        <v>3</v>
      </c>
      <c r="B5" s="9" t="s">
        <v>17</v>
      </c>
      <c r="C5" s="9">
        <f>5</f>
        <v>5</v>
      </c>
      <c r="D5" s="9">
        <f>5</f>
        <v>5</v>
      </c>
      <c r="E5" s="9">
        <f t="shared" si="0"/>
        <v>10</v>
      </c>
      <c r="F5" s="7"/>
      <c r="G5" s="9">
        <v>3</v>
      </c>
      <c r="H5" s="9" t="s">
        <v>18</v>
      </c>
      <c r="I5" s="9">
        <f>64+65</f>
        <v>129</v>
      </c>
      <c r="J5" s="14"/>
    </row>
    <row r="6" spans="1:10" ht="19.5" customHeight="1">
      <c r="A6" s="8">
        <v>4</v>
      </c>
      <c r="B6" s="9" t="s">
        <v>19</v>
      </c>
      <c r="C6" s="9">
        <f aca="true" t="shared" si="1" ref="C3:C7">0</f>
        <v>0</v>
      </c>
      <c r="D6" s="9">
        <f>0</f>
        <v>0</v>
      </c>
      <c r="E6" s="9">
        <f t="shared" si="0"/>
        <v>0</v>
      </c>
      <c r="F6" s="7"/>
      <c r="G6" s="9">
        <v>4</v>
      </c>
      <c r="H6" s="9" t="s">
        <v>54</v>
      </c>
      <c r="I6" s="9">
        <v>27</v>
      </c>
      <c r="J6" s="15"/>
    </row>
    <row r="7" spans="1:6" ht="19.5" customHeight="1">
      <c r="A7" s="8">
        <v>5</v>
      </c>
      <c r="B7" s="9" t="s">
        <v>21</v>
      </c>
      <c r="C7" s="9">
        <f t="shared" si="1"/>
        <v>0</v>
      </c>
      <c r="D7" s="9">
        <f>0+3</f>
        <v>3</v>
      </c>
      <c r="E7" s="9">
        <f t="shared" si="0"/>
        <v>3</v>
      </c>
      <c r="F7" s="7"/>
    </row>
    <row r="8" spans="1:6" ht="19.5" customHeight="1">
      <c r="A8" s="8">
        <v>6</v>
      </c>
      <c r="B8" s="9" t="s">
        <v>22</v>
      </c>
      <c r="C8" s="9">
        <f>4+2</f>
        <v>6</v>
      </c>
      <c r="D8" s="9">
        <f>41+7</f>
        <v>48</v>
      </c>
      <c r="E8" s="9">
        <f t="shared" si="0"/>
        <v>54</v>
      </c>
      <c r="F8" s="7"/>
    </row>
    <row r="9" spans="1:6" ht="19.5" customHeight="1">
      <c r="A9" s="8">
        <v>7</v>
      </c>
      <c r="B9" s="9" t="s">
        <v>23</v>
      </c>
      <c r="C9" s="9">
        <f>26</f>
        <v>26</v>
      </c>
      <c r="D9" s="9">
        <f>29</f>
        <v>29</v>
      </c>
      <c r="E9" s="9">
        <f t="shared" si="0"/>
        <v>55</v>
      </c>
      <c r="F9" s="7"/>
    </row>
    <row r="10" spans="1:6" ht="19.5" customHeight="1">
      <c r="A10" s="8">
        <v>8</v>
      </c>
      <c r="B10" s="9" t="s">
        <v>25</v>
      </c>
      <c r="C10" s="9">
        <f aca="true" t="shared" si="2" ref="C10:C17">0</f>
        <v>0</v>
      </c>
      <c r="D10" s="9">
        <f aca="true" t="shared" si="3" ref="D10:D17">0</f>
        <v>0</v>
      </c>
      <c r="E10" s="9">
        <f t="shared" si="0"/>
        <v>0</v>
      </c>
      <c r="F10" s="7"/>
    </row>
    <row r="11" spans="1:6" ht="19.5" customHeight="1">
      <c r="A11" s="8">
        <v>9</v>
      </c>
      <c r="B11" s="9" t="s">
        <v>32</v>
      </c>
      <c r="C11" s="9">
        <f>17</f>
        <v>17</v>
      </c>
      <c r="D11" s="9">
        <f>3</f>
        <v>3</v>
      </c>
      <c r="E11" s="9">
        <f t="shared" si="0"/>
        <v>20</v>
      </c>
      <c r="F11" s="7"/>
    </row>
    <row r="12" spans="1:6" ht="19.5" customHeight="1">
      <c r="A12" s="8">
        <v>10</v>
      </c>
      <c r="B12" s="9" t="s">
        <v>34</v>
      </c>
      <c r="C12" s="9">
        <f>1+3</f>
        <v>4</v>
      </c>
      <c r="D12" s="9">
        <f>31+16</f>
        <v>47</v>
      </c>
      <c r="E12" s="9">
        <f t="shared" si="0"/>
        <v>51</v>
      </c>
      <c r="F12" s="7"/>
    </row>
    <row r="13" spans="1:6" ht="19.5" customHeight="1">
      <c r="A13" s="8">
        <v>11</v>
      </c>
      <c r="B13" s="9" t="s">
        <v>36</v>
      </c>
      <c r="C13" s="9">
        <f t="shared" si="2"/>
        <v>0</v>
      </c>
      <c r="D13" s="9">
        <f t="shared" si="3"/>
        <v>0</v>
      </c>
      <c r="E13" s="9">
        <f t="shared" si="0"/>
        <v>0</v>
      </c>
      <c r="F13" s="7"/>
    </row>
    <row r="14" spans="1:6" ht="19.5" customHeight="1">
      <c r="A14" s="8">
        <v>12</v>
      </c>
      <c r="B14" s="9" t="s">
        <v>38</v>
      </c>
      <c r="C14" s="9">
        <f t="shared" si="2"/>
        <v>0</v>
      </c>
      <c r="D14" s="9">
        <f t="shared" si="3"/>
        <v>0</v>
      </c>
      <c r="E14" s="9">
        <f t="shared" si="0"/>
        <v>0</v>
      </c>
      <c r="F14" s="7"/>
    </row>
    <row r="15" spans="1:6" ht="19.5" customHeight="1">
      <c r="A15" s="8">
        <v>13</v>
      </c>
      <c r="B15" s="9" t="s">
        <v>40</v>
      </c>
      <c r="C15" s="9">
        <f t="shared" si="2"/>
        <v>0</v>
      </c>
      <c r="D15" s="9">
        <f t="shared" si="3"/>
        <v>0</v>
      </c>
      <c r="E15" s="9">
        <f t="shared" si="0"/>
        <v>0</v>
      </c>
      <c r="F15" s="7"/>
    </row>
    <row r="16" spans="1:6" ht="19.5" customHeight="1">
      <c r="A16" s="8">
        <v>14</v>
      </c>
      <c r="B16" s="9" t="s">
        <v>42</v>
      </c>
      <c r="C16" s="9">
        <f t="shared" si="2"/>
        <v>0</v>
      </c>
      <c r="D16" s="9">
        <f t="shared" si="3"/>
        <v>0</v>
      </c>
      <c r="E16" s="9">
        <f t="shared" si="0"/>
        <v>0</v>
      </c>
      <c r="F16" s="7"/>
    </row>
    <row r="17" spans="1:6" ht="19.5" customHeight="1">
      <c r="A17" s="8">
        <v>15</v>
      </c>
      <c r="B17" s="9" t="s">
        <v>43</v>
      </c>
      <c r="C17" s="9">
        <f t="shared" si="2"/>
        <v>0</v>
      </c>
      <c r="D17" s="9">
        <f t="shared" si="3"/>
        <v>0</v>
      </c>
      <c r="E17" s="9">
        <f t="shared" si="0"/>
        <v>0</v>
      </c>
      <c r="F17" s="7"/>
    </row>
    <row r="18" spans="1:6" ht="19.5" customHeight="1">
      <c r="A18" s="10" t="s">
        <v>6</v>
      </c>
      <c r="B18" s="11"/>
      <c r="C18" s="12">
        <f>SUM(C3:C17)</f>
        <v>160</v>
      </c>
      <c r="D18" s="12">
        <f>SUM(D3:D17)</f>
        <v>228</v>
      </c>
      <c r="E18" s="12">
        <f>SUM(C18:D18)</f>
        <v>388</v>
      </c>
      <c r="F18" s="7"/>
    </row>
  </sheetData>
  <sheetProtection/>
  <mergeCells count="4">
    <mergeCell ref="A1:E1"/>
    <mergeCell ref="G1:J1"/>
    <mergeCell ref="A18:B18"/>
    <mergeCell ref="J3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熊鼎</cp:lastModifiedBy>
  <dcterms:created xsi:type="dcterms:W3CDTF">2016-12-02T08:54:00Z</dcterms:created>
  <dcterms:modified xsi:type="dcterms:W3CDTF">2022-11-28T08:24:55Z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B4B2B1CAA0044EBAACFCE7B339D3FBBC</vt:lpwstr>
  </property>
</Properties>
</file>